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24226"/>
  <mc:AlternateContent xmlns:mc="http://schemas.openxmlformats.org/markup-compatibility/2006">
    <mc:Choice Requires="x15">
      <x15ac:absPath xmlns:x15ac="http://schemas.microsoft.com/office/spreadsheetml/2010/11/ac" url="/Users/mkavnik/Documents/DRSI/Sevnica/Razpis/"/>
    </mc:Choice>
  </mc:AlternateContent>
  <xr:revisionPtr revIDLastSave="0" documentId="13_ncr:1_{D11739D6-457B-FD43-9C88-E69CCE66C13A}" xr6:coauthVersionLast="47" xr6:coauthVersionMax="47" xr10:uidLastSave="{00000000-0000-0000-0000-000000000000}"/>
  <bookViews>
    <workbookView xWindow="0" yWindow="0" windowWidth="35840" windowHeight="22400" tabRatio="619" firstSheet="4" activeTab="7" xr2:uid="{00000000-000D-0000-FFFF-FFFF00000000}"/>
  </bookViews>
  <sheets>
    <sheet name="Splošno k popisu" sheetId="33" r:id="rId1"/>
    <sheet name="SKUPNA REKAPITULACIJA" sheetId="15" r:id="rId2"/>
    <sheet name="rekapitulacijaC+R" sheetId="1" r:id="rId3"/>
    <sheet name=" preddelaC+R" sheetId="2" r:id="rId4"/>
    <sheet name=" zemeljska delaC+R" sheetId="3" r:id="rId5"/>
    <sheet name="voziscne konstrukcijeC+R" sheetId="4" r:id="rId6"/>
    <sheet name="odvodnjavanjeC+R" sheetId="5" r:id="rId7"/>
    <sheet name="prometna opremaC+R" sheetId="10" r:id="rId8"/>
    <sheet name="tuje storitveC+R" sheetId="8" r:id="rId9"/>
    <sheet name="rekapitulacijaP" sheetId="16" r:id="rId10"/>
    <sheet name="preddelaP" sheetId="17" r:id="rId11"/>
    <sheet name="zemeljska delaP" sheetId="18" r:id="rId12"/>
    <sheet name="voziscne konstrukcijeP" sheetId="19" r:id="rId13"/>
    <sheet name="prometna opremaP" sheetId="21" r:id="rId14"/>
    <sheet name="tuje storitveP" sheetId="22" r:id="rId15"/>
    <sheet name="rekapitulacijaKS" sheetId="23" r:id="rId16"/>
    <sheet name="zemeljska dela KS" sheetId="25" r:id="rId17"/>
    <sheet name="voziscne konstrukcijeKS" sheetId="26" r:id="rId18"/>
    <sheet name="prometna opremaKS" sheetId="28" r:id="rId19"/>
    <sheet name="tuje storitveKS" sheetId="29" r:id="rId20"/>
    <sheet name="ABZID" sheetId="30" r:id="rId21"/>
    <sheet name="CR" sheetId="31" r:id="rId22"/>
    <sheet name="NN-prestavitev" sheetId="32" r:id="rId23"/>
  </sheets>
  <definedNames>
    <definedName name="_xlnm._FilterDatabase" localSheetId="2" hidden="1">#N/A</definedName>
    <definedName name="_xlnm.Print_Area" localSheetId="20">ABZID!$A$1:$H$357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22" l="1"/>
  <c r="G7" i="22"/>
  <c r="G5" i="22"/>
  <c r="G9" i="29"/>
  <c r="G7" i="29"/>
  <c r="G5" i="29"/>
  <c r="G13" i="26"/>
  <c r="G14" i="25"/>
  <c r="G17" i="23" s="1"/>
  <c r="G14" i="18"/>
  <c r="G21" i="23"/>
  <c r="H139" i="30"/>
  <c r="H197" i="30"/>
  <c r="H224" i="30"/>
  <c r="H15" i="30"/>
  <c r="H341" i="30"/>
  <c r="H340" i="30"/>
  <c r="H184" i="30"/>
  <c r="H249" i="30"/>
  <c r="H251" i="30" s="1"/>
  <c r="H214" i="30"/>
  <c r="H225" i="30" s="1"/>
  <c r="H14" i="30" s="1"/>
  <c r="H241" i="30"/>
  <c r="H278" i="30"/>
  <c r="H292" i="30"/>
  <c r="H312" i="30"/>
  <c r="H323" i="30"/>
  <c r="G32" i="28"/>
  <c r="G29" i="28"/>
  <c r="G26" i="28"/>
  <c r="G24" i="28"/>
  <c r="G22" i="28"/>
  <c r="G19" i="28"/>
  <c r="G16" i="28"/>
  <c r="G14" i="28"/>
  <c r="G12" i="28"/>
  <c r="G10" i="28"/>
  <c r="G8" i="28"/>
  <c r="G5" i="28"/>
  <c r="G19" i="23"/>
  <c r="H200" i="30" l="1"/>
  <c r="H13" i="30" s="1"/>
  <c r="G35" i="28"/>
  <c r="F25" i="32"/>
  <c r="F26" i="32"/>
  <c r="F24" i="32"/>
  <c r="F23" i="32" s="1"/>
  <c r="F18" i="32"/>
  <c r="F19" i="32"/>
  <c r="F20" i="32"/>
  <c r="F21" i="32"/>
  <c r="F17" i="32"/>
  <c r="F8" i="32"/>
  <c r="F9" i="32"/>
  <c r="F10" i="32"/>
  <c r="F11" i="32"/>
  <c r="F12" i="32"/>
  <c r="F13" i="32"/>
  <c r="F14" i="32"/>
  <c r="F7" i="32"/>
  <c r="I109" i="31"/>
  <c r="I107" i="31"/>
  <c r="I105" i="31"/>
  <c r="I103" i="31"/>
  <c r="I101" i="31"/>
  <c r="I99" i="31"/>
  <c r="I97" i="31"/>
  <c r="I95" i="31"/>
  <c r="I93" i="31"/>
  <c r="I91" i="31"/>
  <c r="I89" i="31"/>
  <c r="I87" i="31"/>
  <c r="I85" i="31"/>
  <c r="I83" i="31"/>
  <c r="I81" i="31"/>
  <c r="I79" i="31"/>
  <c r="I47" i="31"/>
  <c r="I45" i="31"/>
  <c r="I42" i="31"/>
  <c r="I40" i="31"/>
  <c r="I38" i="31"/>
  <c r="I36" i="31"/>
  <c r="I34" i="31"/>
  <c r="I32" i="31"/>
  <c r="I29" i="31"/>
  <c r="I28" i="31"/>
  <c r="I26" i="31"/>
  <c r="I24" i="31"/>
  <c r="I22" i="31"/>
  <c r="I20" i="31"/>
  <c r="I18" i="31"/>
  <c r="I16" i="31"/>
  <c r="I14" i="31"/>
  <c r="I12" i="31"/>
  <c r="I10" i="31"/>
  <c r="I8" i="31"/>
  <c r="I6" i="31"/>
  <c r="H353" i="30"/>
  <c r="H351" i="30"/>
  <c r="H349" i="30"/>
  <c r="H320" i="30"/>
  <c r="H317" i="30"/>
  <c r="H246" i="30"/>
  <c r="H238" i="30"/>
  <c r="H234" i="30"/>
  <c r="H221" i="30"/>
  <c r="H133" i="30"/>
  <c r="H109" i="30"/>
  <c r="H103" i="30"/>
  <c r="H100" i="30"/>
  <c r="H89" i="30"/>
  <c r="H86" i="30"/>
  <c r="H83" i="30"/>
  <c r="G9" i="26"/>
  <c r="G6" i="26"/>
  <c r="G9" i="25"/>
  <c r="G7" i="25"/>
  <c r="G18" i="21"/>
  <c r="G16" i="21"/>
  <c r="G14" i="21"/>
  <c r="G12" i="21"/>
  <c r="G8" i="21"/>
  <c r="G6" i="21"/>
  <c r="G5" i="21"/>
  <c r="G15" i="19"/>
  <c r="G12" i="19"/>
  <c r="G9" i="19"/>
  <c r="G6" i="19"/>
  <c r="G9" i="18"/>
  <c r="G7" i="18"/>
  <c r="G8" i="17"/>
  <c r="G6" i="17"/>
  <c r="G9" i="8"/>
  <c r="G7" i="8"/>
  <c r="G5" i="8"/>
  <c r="G41" i="10"/>
  <c r="G39" i="10"/>
  <c r="G37" i="10"/>
  <c r="G35" i="10"/>
  <c r="G32" i="10"/>
  <c r="G30" i="10"/>
  <c r="G28" i="10"/>
  <c r="G26" i="10"/>
  <c r="G23" i="10"/>
  <c r="G21" i="10"/>
  <c r="G19" i="10"/>
  <c r="G17" i="10"/>
  <c r="G15" i="10"/>
  <c r="G13" i="10"/>
  <c r="G11" i="10"/>
  <c r="G9" i="10"/>
  <c r="G7" i="10"/>
  <c r="G5" i="10"/>
  <c r="G33" i="5"/>
  <c r="G31" i="5"/>
  <c r="G29" i="5"/>
  <c r="G27" i="5"/>
  <c r="G25" i="5"/>
  <c r="G23" i="5"/>
  <c r="G21" i="5"/>
  <c r="G18" i="5"/>
  <c r="G16" i="5"/>
  <c r="G14" i="5"/>
  <c r="G12" i="5"/>
  <c r="G10" i="5"/>
  <c r="G7" i="5"/>
  <c r="G5" i="5"/>
  <c r="G33" i="3"/>
  <c r="G28" i="4"/>
  <c r="G26" i="4"/>
  <c r="G23" i="4"/>
  <c r="G21" i="4"/>
  <c r="G19" i="4"/>
  <c r="G16" i="4"/>
  <c r="G13" i="4"/>
  <c r="G10" i="4"/>
  <c r="G8" i="4"/>
  <c r="G6" i="4"/>
  <c r="G30" i="3"/>
  <c r="G27" i="3"/>
  <c r="G25" i="3"/>
  <c r="G22" i="3"/>
  <c r="G20" i="3"/>
  <c r="G18" i="3"/>
  <c r="G16" i="3"/>
  <c r="G13" i="3"/>
  <c r="G10" i="3"/>
  <c r="G8" i="3"/>
  <c r="G6" i="3"/>
  <c r="G44" i="2"/>
  <c r="G41" i="2"/>
  <c r="G39" i="2"/>
  <c r="G37" i="2"/>
  <c r="G35" i="2"/>
  <c r="G33" i="2"/>
  <c r="G31" i="2"/>
  <c r="G29" i="2"/>
  <c r="G27" i="2"/>
  <c r="G25" i="2"/>
  <c r="G23" i="2"/>
  <c r="G21" i="2"/>
  <c r="G19" i="2"/>
  <c r="G17" i="2"/>
  <c r="G15" i="2"/>
  <c r="G12" i="2"/>
  <c r="G10" i="2"/>
  <c r="G8" i="2"/>
  <c r="G6" i="2"/>
  <c r="H355" i="30" l="1"/>
  <c r="H357" i="30" s="1"/>
  <c r="H17" i="30" s="1"/>
  <c r="F6" i="32"/>
  <c r="I49" i="31"/>
  <c r="G18" i="19"/>
  <c r="G21" i="32"/>
  <c r="H21" i="32" s="1"/>
  <c r="G17" i="32"/>
  <c r="F16" i="32"/>
  <c r="G12" i="32"/>
  <c r="H12" i="32" s="1"/>
  <c r="G8" i="32"/>
  <c r="H8" i="32" s="1"/>
  <c r="A4" i="32"/>
  <c r="H17" i="32" l="1"/>
  <c r="G7" i="32"/>
  <c r="H7" i="32" s="1"/>
  <c r="G11" i="32"/>
  <c r="H11" i="32" s="1"/>
  <c r="G20" i="32"/>
  <c r="H20" i="32" s="1"/>
  <c r="G25" i="32"/>
  <c r="H25" i="32" s="1"/>
  <c r="G9" i="32"/>
  <c r="H9" i="32" s="1"/>
  <c r="G13" i="32"/>
  <c r="H13" i="32" s="1"/>
  <c r="G18" i="32"/>
  <c r="G26" i="32"/>
  <c r="H26" i="32" s="1"/>
  <c r="F4" i="32"/>
  <c r="G29" i="15" s="1"/>
  <c r="G10" i="32"/>
  <c r="H10" i="32" s="1"/>
  <c r="G14" i="32"/>
  <c r="H14" i="32" s="1"/>
  <c r="G19" i="32"/>
  <c r="H19" i="32" s="1"/>
  <c r="G24" i="32"/>
  <c r="G16" i="32" l="1"/>
  <c r="H6" i="32"/>
  <c r="H18" i="32"/>
  <c r="H16" i="32"/>
  <c r="G6" i="32"/>
  <c r="G23" i="32"/>
  <c r="H24" i="32"/>
  <c r="H23" i="32" s="1"/>
  <c r="G4" i="32" l="1"/>
  <c r="H4" i="32"/>
  <c r="G12" i="17" l="1"/>
  <c r="G16" i="16" s="1"/>
  <c r="I124" i="31"/>
  <c r="D337" i="30"/>
  <c r="H337" i="30" s="1"/>
  <c r="D333" i="30"/>
  <c r="H333" i="30" s="1"/>
  <c r="D329" i="30"/>
  <c r="H329" i="30" s="1"/>
  <c r="D309" i="30"/>
  <c r="H309" i="30" s="1"/>
  <c r="D305" i="30"/>
  <c r="H305" i="30" s="1"/>
  <c r="D301" i="30"/>
  <c r="H301" i="30" s="1"/>
  <c r="D297" i="30"/>
  <c r="H297" i="30" s="1"/>
  <c r="D289" i="30"/>
  <c r="H289" i="30" s="1"/>
  <c r="D286" i="30"/>
  <c r="H286" i="30" s="1"/>
  <c r="D283" i="30"/>
  <c r="H283" i="30" s="1"/>
  <c r="D275" i="30"/>
  <c r="H275" i="30" s="1"/>
  <c r="D271" i="30"/>
  <c r="H271" i="30" s="1"/>
  <c r="D267" i="30"/>
  <c r="H267" i="30" s="1"/>
  <c r="D263" i="30"/>
  <c r="H263" i="30" s="1"/>
  <c r="D259" i="30"/>
  <c r="H259" i="30" s="1"/>
  <c r="D211" i="30"/>
  <c r="H211" i="30" s="1"/>
  <c r="D194" i="30"/>
  <c r="H194" i="30" s="1"/>
  <c r="D190" i="30"/>
  <c r="H190" i="30" s="1"/>
  <c r="D181" i="30"/>
  <c r="H181" i="30" s="1"/>
  <c r="D179" i="30"/>
  <c r="H179" i="30" s="1"/>
  <c r="D176" i="30"/>
  <c r="H176" i="30" s="1"/>
  <c r="D172" i="30"/>
  <c r="H172" i="30" s="1"/>
  <c r="D168" i="30"/>
  <c r="H168" i="30" s="1"/>
  <c r="D159" i="30"/>
  <c r="H159" i="30" s="1"/>
  <c r="H161" i="30" s="1"/>
  <c r="D152" i="30"/>
  <c r="H152" i="30" s="1"/>
  <c r="D148" i="30"/>
  <c r="H148" i="30" s="1"/>
  <c r="H154" i="30" s="1"/>
  <c r="D129" i="30"/>
  <c r="H129" i="30" s="1"/>
  <c r="D123" i="30"/>
  <c r="H123" i="30" s="1"/>
  <c r="D119" i="30"/>
  <c r="H119" i="30" s="1"/>
  <c r="D115" i="30"/>
  <c r="H115" i="30" s="1"/>
  <c r="G12" i="29"/>
  <c r="G23" i="23" s="1"/>
  <c r="G20" i="16"/>
  <c r="G18" i="16"/>
  <c r="G36" i="5"/>
  <c r="G22" i="1"/>
  <c r="G18" i="1"/>
  <c r="G31" i="4"/>
  <c r="G20" i="1" s="1"/>
  <c r="G47" i="2"/>
  <c r="G16" i="1" s="1"/>
  <c r="H91" i="30"/>
  <c r="G26" i="23"/>
  <c r="G43" i="10"/>
  <c r="G24" i="1" s="1"/>
  <c r="G22" i="21"/>
  <c r="G22" i="16" s="1"/>
  <c r="H135" i="30" l="1"/>
  <c r="H12" i="30" s="1"/>
  <c r="G12" i="22"/>
  <c r="G24" i="16" s="1"/>
  <c r="G27" i="16" s="1"/>
  <c r="G12" i="8"/>
  <c r="G26" i="1" s="1"/>
  <c r="G29" i="1" s="1"/>
  <c r="I111" i="31" l="1"/>
  <c r="I126" i="31" s="1"/>
  <c r="I128" i="31" s="1"/>
  <c r="H16" i="30"/>
  <c r="G23" i="15"/>
  <c r="G19" i="15"/>
  <c r="G27" i="15" l="1"/>
  <c r="H19" i="30"/>
  <c r="G25" i="15" s="1"/>
  <c r="G21" i="15"/>
  <c r="G31" i="15" s="1"/>
  <c r="G33" i="15" l="1"/>
  <c r="G35" i="15" s="1"/>
  <c r="G37" i="15" s="1"/>
</calcChain>
</file>

<file path=xl/sharedStrings.xml><?xml version="1.0" encoding="utf-8"?>
<sst xmlns="http://schemas.openxmlformats.org/spreadsheetml/2006/main" count="1172" uniqueCount="582">
  <si>
    <t>REKAPITULACIJA</t>
  </si>
  <si>
    <t>1.</t>
  </si>
  <si>
    <t>PREDDELA</t>
  </si>
  <si>
    <t>2.</t>
  </si>
  <si>
    <t>ZEMELJSKA DELA</t>
  </si>
  <si>
    <t>3.</t>
  </si>
  <si>
    <t>VOZIŠČNE KONSTRUKCIJE</t>
  </si>
  <si>
    <t>4.</t>
  </si>
  <si>
    <t>ODVODNJAVANJE</t>
  </si>
  <si>
    <t>7.</t>
  </si>
  <si>
    <t>TUJE STORITVE</t>
  </si>
  <si>
    <t>SKUPAJ:</t>
  </si>
  <si>
    <t xml:space="preserve">oznaka </t>
  </si>
  <si>
    <t>opis</t>
  </si>
  <si>
    <t xml:space="preserve">količina </t>
  </si>
  <si>
    <t>enota</t>
  </si>
  <si>
    <t>projektantska cena</t>
  </si>
  <si>
    <t>količina x cena</t>
  </si>
  <si>
    <t>postavke</t>
  </si>
  <si>
    <t xml:space="preserve"> postavke</t>
  </si>
  <si>
    <t>za enoto</t>
  </si>
  <si>
    <t>1.1.</t>
  </si>
  <si>
    <t>GEODETSKA DELA</t>
  </si>
  <si>
    <t>km</t>
  </si>
  <si>
    <t xml:space="preserve">Postavitev in zavarovanje prečnih profilov </t>
  </si>
  <si>
    <t>kos</t>
  </si>
  <si>
    <t>1.2.</t>
  </si>
  <si>
    <t>ČIŠČENJE TERENA</t>
  </si>
  <si>
    <r>
      <t>m</t>
    </r>
    <r>
      <rPr>
        <vertAlign val="superscript"/>
        <sz val="10"/>
        <rFont val="Arial CE"/>
        <family val="2"/>
        <charset val="238"/>
      </rPr>
      <t>2</t>
    </r>
  </si>
  <si>
    <r>
      <t>m</t>
    </r>
    <r>
      <rPr>
        <vertAlign val="superscript"/>
        <sz val="10"/>
        <rFont val="Arial CE"/>
        <family val="2"/>
        <charset val="238"/>
      </rPr>
      <t>3</t>
    </r>
  </si>
  <si>
    <t>Skupaj:</t>
  </si>
  <si>
    <t>2.1.</t>
  </si>
  <si>
    <t>IZKOPI</t>
  </si>
  <si>
    <t>2.2.</t>
  </si>
  <si>
    <t>PLANUM TEMELJNIH TAL</t>
  </si>
  <si>
    <t>2.4.</t>
  </si>
  <si>
    <t>NASIPI, ZASIPI, KLINI, POSTELJICA IN GLINASTI NABOJ</t>
  </si>
  <si>
    <t>2.5.</t>
  </si>
  <si>
    <t>BREŽINE IN ZELENICE</t>
  </si>
  <si>
    <t>3.1.</t>
  </si>
  <si>
    <t>NOSILNE PLASTI</t>
  </si>
  <si>
    <t>3.2.</t>
  </si>
  <si>
    <t>OBRABNE IN ZAPORNE PLASTI</t>
  </si>
  <si>
    <r>
      <t>m</t>
    </r>
    <r>
      <rPr>
        <vertAlign val="superscript"/>
        <sz val="10"/>
        <rFont val="Arial CE"/>
        <family val="2"/>
        <charset val="238"/>
      </rPr>
      <t>1</t>
    </r>
  </si>
  <si>
    <t>3.6.</t>
  </si>
  <si>
    <t>BANKINE</t>
  </si>
  <si>
    <t>4.4.</t>
  </si>
  <si>
    <t>JAŠKI</t>
  </si>
  <si>
    <t>NADZOR</t>
  </si>
  <si>
    <t>ur</t>
  </si>
  <si>
    <t xml:space="preserve">m2  </t>
  </si>
  <si>
    <t xml:space="preserve"> </t>
  </si>
  <si>
    <t>1.3.</t>
  </si>
  <si>
    <t>OSTALA PREDDELA</t>
  </si>
  <si>
    <t>Odstranitev panja s premerom 11 do 30 cm z odvozom na deponijo na razdaljo nad 1000 m</t>
  </si>
  <si>
    <t>Površinski izkop plodne zemljine – 1. kategorije – strojno z nakladanjem</t>
  </si>
  <si>
    <t>Humuziranje brežine z valjanjem, v debelini do 15 cm - strojno</t>
  </si>
  <si>
    <t>Doplačilo za zatravitev s semenom</t>
  </si>
  <si>
    <t>7.9.</t>
  </si>
  <si>
    <t>SKUPAJ z DDV-jem:</t>
  </si>
  <si>
    <t>6.</t>
  </si>
  <si>
    <t>PROMETNA OPREMA</t>
  </si>
  <si>
    <t>6.2.</t>
  </si>
  <si>
    <t>OZNAČBE NA VOZIŠČU</t>
  </si>
  <si>
    <t>4.3.</t>
  </si>
  <si>
    <t>GLOBINSKO ODVODNJAVANJE - KANALIZACIJA</t>
  </si>
  <si>
    <t>Posek in odstranitev drevesa z deblom premera 11 do 30 cm ter odstranitev vej (ocena)</t>
  </si>
  <si>
    <t>8.</t>
  </si>
  <si>
    <t>OPOMBA:</t>
  </si>
  <si>
    <r>
      <rPr>
        <b/>
        <sz val="10"/>
        <rFont val="Arial CE"/>
        <charset val="238"/>
      </rPr>
      <t>Popis del</t>
    </r>
    <r>
      <rPr>
        <sz val="10"/>
        <rFont val="Arial CE"/>
        <charset val="238"/>
      </rPr>
      <t xml:space="preserve"> je vsklajen s posebnimi tehničnimi pogoji-tehnična specifikacija za javne</t>
    </r>
  </si>
  <si>
    <r>
      <t xml:space="preserve">ceste </t>
    </r>
    <r>
      <rPr>
        <b/>
        <sz val="10"/>
        <rFont val="Arial CE"/>
        <charset val="238"/>
      </rPr>
      <t>TSC 09.000:2006</t>
    </r>
    <r>
      <rPr>
        <sz val="10"/>
        <rFont val="Arial CE"/>
        <charset val="238"/>
      </rPr>
      <t xml:space="preserve"> in </t>
    </r>
    <r>
      <rPr>
        <b/>
        <sz val="10"/>
        <rFont val="Arial CE"/>
        <charset val="238"/>
      </rPr>
      <t>TSC 06.300/06.410:2009</t>
    </r>
  </si>
  <si>
    <t>DDV 22%:</t>
  </si>
  <si>
    <t>Odstranitev grmovja in dreves z debli premera do 10 cm ter vej na redko porasli površini - ročno (ocena)</t>
  </si>
  <si>
    <t>kom</t>
  </si>
  <si>
    <t>3.5.</t>
  </si>
  <si>
    <t>ROBNI ELEMENTI VOZIŠČ</t>
  </si>
  <si>
    <t>311*</t>
  </si>
  <si>
    <t>6.1.</t>
  </si>
  <si>
    <t>POKONČNA OPREMA CEST</t>
  </si>
  <si>
    <t>Izdelava temelja iz cementnega betona C 12/15, globine 80 cm, premera 30 cm</t>
  </si>
  <si>
    <t>3.4.</t>
  </si>
  <si>
    <t>TLAKOVANE OBRABNE PLASTI</t>
  </si>
  <si>
    <t>211*</t>
  </si>
  <si>
    <t>Rezanje asfaltne plasti s talno diamantno žago, debele 11 do 15 cm</t>
  </si>
  <si>
    <t>Določitev in preverjanje položajev, višin in smeri pri gradnji objekta s površino nad 500 m2</t>
  </si>
  <si>
    <t>Obnovitev in zavarovanje zakoličbe trase ceste in pločnikov za pešce v gričevnatem terenu</t>
  </si>
  <si>
    <t>Široki izkop zrnate kamnine – 3. kategorije – strojno z nakladanjem</t>
  </si>
  <si>
    <t>Ureditev planuma temeljnih tal zrnate kamnine – 3. kategorije</t>
  </si>
  <si>
    <t>Izdelava posteljice iz mešanih kamnitih zrn v debelini 30 cm</t>
  </si>
  <si>
    <t>235*</t>
  </si>
  <si>
    <t>Dobava in vgraditev predfabriciranega položenega robnika iz cementnega betona  s prerezom 15/25 cm</t>
  </si>
  <si>
    <t>Izdelava kanalizacije iz cevi iz umetnih snovi/PVC-UK gladke, SN8, vključno s podložno plastjo iz zmesi kamnitih zrn, premera 20 cm, v globini do 1,0 m</t>
  </si>
  <si>
    <t>219*</t>
  </si>
  <si>
    <t>Izdelava tankoslojne vzdolžne označbe na vozišču z enokomponentno belo barvo, vključno 250 g/m2 posipa z drobci / kroglicami stekla, strojno, debelina plasti suhe snovi 250 μm, širina črte 15 cm (5111, 5112, 5122-2)</t>
  </si>
  <si>
    <t>Doplačilo za izdelavo prekinjenih vzdolžnih označb na vozišču, širina črte 15 cm</t>
  </si>
  <si>
    <t>Izdelava tankoslojne prečne in ostalih označb na vozišču z enokomponentno belo barvo, vključno 250 g/m2 posipa z drobci / kroglicami stekla, strojno, debelina plasti suhe snovi 300 µm, širina črte 40 cm (5212)</t>
  </si>
  <si>
    <t>215*</t>
  </si>
  <si>
    <t>Dobava in vgraditev stebrička za prometni znak iz vroče cinkane jeklene cevi s premerom 64 mm, dolge 2900 mm</t>
  </si>
  <si>
    <t>Dobava in vgraditev stebrička za prometni znak iz vroče cinkane jeklene cevi s premerom 64 mm, dolge 3500 mm</t>
  </si>
  <si>
    <t>Dobava in vgraditev stebrička za prometni znak iz vroče cinkane jeklene cevi s premerom 64 mm, dolge 5550 mm</t>
  </si>
  <si>
    <t>652*</t>
  </si>
  <si>
    <t>173*</t>
  </si>
  <si>
    <t>Geodetski posnetek izvedenih del objekta (za načrt PID)</t>
  </si>
  <si>
    <t>Demontaža obvestilne table s površino nad 3 m2-odvoz v shrambo za ponovno postavitev</t>
  </si>
  <si>
    <t>Demontaža prometnega znaka na dveh podstavkih - odvoz v shrambo za ponovno postavitev</t>
  </si>
  <si>
    <t>Demontaža cevne ograje in odvoz na deponijo</t>
  </si>
  <si>
    <t>Demontaža jeklene varnostne ograje in in odvoz na deponijo</t>
  </si>
  <si>
    <t>Demontaža prometnega znaka na enem podstavku- odvoz na deponijo</t>
  </si>
  <si>
    <t>Demontaža obvestilne table s površino do 1 m2-odvoz na deponijo</t>
  </si>
  <si>
    <t>234*</t>
  </si>
  <si>
    <t>Rezanje asfaltne plasti s talno diamantno žago, debele do 5 cm</t>
  </si>
  <si>
    <t>Porušitev in čiščenje robnika iz cementnega betona</t>
  </si>
  <si>
    <t>Porušitev in odstranitev asfaltne plasti v debelini do 5 cm</t>
  </si>
  <si>
    <t>Porušitev in odstranitev asfaltne plasti v debelini nad 10 cm</t>
  </si>
  <si>
    <t>Dobava in vgraditev nasipa iz kamnine IV. ktg. (bližnji kamnolom)</t>
  </si>
  <si>
    <t>229*</t>
  </si>
  <si>
    <t>2.6.</t>
  </si>
  <si>
    <t>ARMIRANJE BREŽIN</t>
  </si>
  <si>
    <t>Porušitev in odstranitev jaška z notranjo stranico/premerom do 60 cm</t>
  </si>
  <si>
    <t>Izkop vezljive zemljine/zrnate kamnine – 3. kategorije za temelje, kanalske rove, prepuste, jaške in drenaže, širine do 1,0 m in globine 2,1 do 4,0 m – ročno, planiranje dna ročno</t>
  </si>
  <si>
    <t>Izdelava nosilne plasti bituminizirane zmesi AC 22 base B 50/70 A2-Z4 v debelini 10 cm</t>
  </si>
  <si>
    <t>Dobava in vgraditev predfabriciranih dvignjenih robnikov iz cementnega betona s prerezom 15/25 cm</t>
  </si>
  <si>
    <t>Dobava in vgraditev predfabriciranega pogreznjenega robnika iz cementnega betona  s prerezom 15/25 cm</t>
  </si>
  <si>
    <t>Dobava in vgraditev predfabriciranega pogreznjenega robnika iz cementnega betona  s prerezom 8/20 cm     opomba: "vrtni robniki"</t>
  </si>
  <si>
    <t xml:space="preserve">Doplačilo za izdelavo kanalizacije v globini 2,1 do 4 m s cevmi premera do 30 cm </t>
  </si>
  <si>
    <t>Izdelava kanalizacije iz cevi iz umetnih snovi/PVC-UK gladke, SN8, vključno s podložno plastjo iz zmesi kamnitih zrn, premera 300 mm, v globini do 1,0 m</t>
  </si>
  <si>
    <t>Izdelava jaška iz cementnega betona, krožnega prereza s premerom 50 cm, globokega nad 2,5 m</t>
  </si>
  <si>
    <t>Izdelava jaška iz cementnega betona, krožnega prereza s premerom 60 cm, globokega nad 2,5 m</t>
  </si>
  <si>
    <t>Dobava in vgraditev pokrova iz duktilne litine z nosilnostjo 400 kN, s prerezom 500/500 mm</t>
  </si>
  <si>
    <t>Dobava in vgraditev pokrova iz duktilne litine z nosilnostjo 400 kN, s prerezom 600/600 mm</t>
  </si>
  <si>
    <t>Prilagoditev obstoječih jaškov na terenu (ocena)</t>
  </si>
  <si>
    <t>Doplačilo za izdelavo kanalizacije v globini 2,1 do 4 m s cevmi premera 31 do 60 cm (ocena-Komunala Sevnica)</t>
  </si>
  <si>
    <t>Izdelava kanalizacije iz cevi iz umetnih snovi/PVC-UK gladke, SN8, vključno s podložno plastjo iz zmesi kamnitih zrn, premera 400 mm, v globini do 1,0 m; v kompletu (ocena-Komunala Sevnica)</t>
  </si>
  <si>
    <t>Izdelava jaška iz cementnega betona, krožnega prereza s premerom 100 cm, globokega nad 2,5 m (ocena-Komunala Sevnica)</t>
  </si>
  <si>
    <t>Dobava in vgraditev pokrova iz ojačenega cementnega betona, krožnega prereza s premerom 100 cm (ocena-Komunala Sevnica)</t>
  </si>
  <si>
    <r>
      <t xml:space="preserve">Izdelava tankoslojne prečne in ostalih označb na vozišču z enokomponentno belo barvo, vključno 250 g/m2 posipa z drobci / kroglicami stekla, strojno, debelina plasti suhe snovi 250 </t>
    </r>
    <r>
      <rPr>
        <sz val="10"/>
        <rFont val="Calibri"/>
        <family val="2"/>
        <charset val="238"/>
      </rPr>
      <t>µm</t>
    </r>
    <r>
      <rPr>
        <sz val="10"/>
        <rFont val="Arial CE"/>
        <charset val="238"/>
      </rPr>
      <t>, površina označbe 0,6 do 1,0 m2</t>
    </r>
  </si>
  <si>
    <r>
      <t xml:space="preserve">Izdelava tankoslojne prečne in ostalih označb na vozišču z enokomponentno belo barvo, vključno 250 g/m2 posipa z drobci / kroglicami stekla, strojno, debelina plasti suhe snovi 250 </t>
    </r>
    <r>
      <rPr>
        <sz val="10"/>
        <rFont val="Calibri"/>
        <family val="2"/>
        <charset val="238"/>
      </rPr>
      <t>µm</t>
    </r>
    <r>
      <rPr>
        <sz val="10"/>
        <rFont val="Arial CE"/>
        <charset val="238"/>
      </rPr>
      <t>, površina označbe nad 1,5 m2</t>
    </r>
  </si>
  <si>
    <t>Izdelava tankoslojne prečne in ostalih označb na vozišču z enokomponentno belo barvo, vključno 250 g/m2 posipa z drobci / kroglicami stekla, strojno, debelina plasti suhe snovi 250 µm, površina označbe do 0,5 m2</t>
  </si>
  <si>
    <t>Izdelava obrabne plasti iz tlakovcev iz cementnega betona  velikosti 13/26/7 cm, 26/26/7 cm in 39/26/7 cm, stiki zapolnjeni s peskom (t.i. tlakovci grande combo); vključno z dobavo tlakovcev</t>
  </si>
  <si>
    <t>Izdelava obrabne plasti iz tlakovcev iz cementnega betona  velikosti 30 cm /30 cm, stiki zapolnjeni s peskom; vključno z dobavo tlakovcev (za potrebe slabovidnih oseb)</t>
  </si>
  <si>
    <t>Krožno križišče na R2-424/1166 Boštanj-Planina</t>
  </si>
  <si>
    <t>na priključku za PC Sevnica</t>
  </si>
  <si>
    <t>6.4.</t>
  </si>
  <si>
    <t>OPREMA ZA ZAVAROVANJE PROMETA</t>
  </si>
  <si>
    <t>001*</t>
  </si>
  <si>
    <t>Dobava in vgraditev JVO (C prereza, 4 m lamela, distančniki, plošča,.. v kompletu z vsemi deli)</t>
  </si>
  <si>
    <t>002*</t>
  </si>
  <si>
    <t>Dobava in vgraditev stebrička za postavitev JVO (v kompletu z vsemi deli)</t>
  </si>
  <si>
    <t>003*</t>
  </si>
  <si>
    <t>Dobava in vgraditev vkomane JVO zaključnice, 4 m (v kompletu z vsemi deli)</t>
  </si>
  <si>
    <t>004*</t>
  </si>
  <si>
    <t>Dobava in montaža zaščitne ograje iz pocinkanih okroglih cevi, visoke 1,1 do 1,5 m (v kompletu z gradbenimi deli)</t>
  </si>
  <si>
    <r>
      <t>m</t>
    </r>
    <r>
      <rPr>
        <vertAlign val="superscript"/>
        <sz val="10"/>
        <rFont val="Arial CE"/>
        <charset val="238"/>
      </rPr>
      <t>1</t>
    </r>
  </si>
  <si>
    <t>4.2.</t>
  </si>
  <si>
    <t>GLOBINSKO ODVODNJAVANJE - DRENAŽE</t>
  </si>
  <si>
    <t>165*</t>
  </si>
  <si>
    <t>Izdelava vzdolžne in prečne drenaže, globoke od 1,0 m do 2,0 m, na podložni plasti iz cementnega betona, s trdimi plastičnimi cevmi premera 250 mm</t>
  </si>
  <si>
    <t>Izdelava vzdolžne in prečne drenaže, globoke od 1,0 m do 2,0 m, na podložni plasti iz cementnega betona, s trdimi plastičnimi cevmi premera 315 mm</t>
  </si>
  <si>
    <t>CESTA Z RONDOJEM</t>
  </si>
  <si>
    <t>540*</t>
  </si>
  <si>
    <r>
      <t>Dobava in pritrditev trikotnega prometnega znaka, podloga iz aluminijaste pločevine, znak z odsevno folijo RA2, dolžina stranice a = 900 mm (</t>
    </r>
    <r>
      <rPr>
        <b/>
        <sz val="10"/>
        <rFont val="Arial CE"/>
        <charset val="238"/>
      </rPr>
      <t>2101</t>
    </r>
    <r>
      <rPr>
        <sz val="10"/>
        <rFont val="Arial CE"/>
        <charset val="238"/>
      </rPr>
      <t>)</t>
    </r>
  </si>
  <si>
    <r>
      <t>Dobava in pritrditev okroglega prometnega znaka, podloga iz aluminijaste pločevine, znak z odsevno folijo RA3, premera 600 mm, premera 8.89 (</t>
    </r>
    <r>
      <rPr>
        <b/>
        <sz val="10"/>
        <rFont val="Arial CE"/>
        <charset val="238"/>
      </rPr>
      <t>3313-4</t>
    </r>
    <r>
      <rPr>
        <sz val="10"/>
        <rFont val="Arial CE"/>
        <charset val="238"/>
      </rPr>
      <t>)</t>
    </r>
  </si>
  <si>
    <r>
      <t>Dobava in pritrditev prometnega znaka, podloga iz aluminijaste pločevine, znak dim. 3500 mm x 3000 mm barvo-folijo RA2, velikost nad 4 m2 (</t>
    </r>
    <r>
      <rPr>
        <b/>
        <sz val="10"/>
        <rFont val="Arial CE"/>
        <charset val="238"/>
      </rPr>
      <t>3410-1</t>
    </r>
    <r>
      <rPr>
        <sz val="10"/>
        <rFont val="Arial CE"/>
        <charset val="238"/>
      </rPr>
      <t>)</t>
    </r>
  </si>
  <si>
    <t>SKUPNA REKAPITULACIJA</t>
  </si>
  <si>
    <t>PLOČNIK</t>
  </si>
  <si>
    <t>KOLESARSKA STEZA</t>
  </si>
  <si>
    <t>AB ZID</t>
  </si>
  <si>
    <t>CESTNA RAZSVETLJAVA</t>
  </si>
  <si>
    <t>Izdelava obrabne in zaporne plasti bituminizirane zmesi AC 8 surf B 70/100 A5-Z3 v debelini 5 cm (pločnik)</t>
  </si>
  <si>
    <t xml:space="preserve">objekt:   </t>
  </si>
  <si>
    <t>KROŽNO KRIŽIŠČE NA R2-424/1166 BOŠTANJ-PLANINA NA PRIKLJUČJU ZA PC SEVNICA</t>
  </si>
  <si>
    <t xml:space="preserve">del objekta :   </t>
  </si>
  <si>
    <t xml:space="preserve">lokacija :   </t>
  </si>
  <si>
    <t>SEVNICA</t>
  </si>
  <si>
    <t xml:space="preserve">naročnik:   </t>
  </si>
  <si>
    <t xml:space="preserve">OBČINA SEVNICA, GLAVNI TRG 19a, 8290 SEVNICA </t>
  </si>
  <si>
    <t xml:space="preserve">  </t>
  </si>
  <si>
    <t xml:space="preserve">REKAPITULACIJA: </t>
  </si>
  <si>
    <t>A.</t>
  </si>
  <si>
    <t>GRADBENA DELA</t>
  </si>
  <si>
    <t>5.</t>
  </si>
  <si>
    <t>GRADBENA IN OBRTNIŠKA DELA</t>
  </si>
  <si>
    <t>Opombe:</t>
  </si>
  <si>
    <t xml:space="preserve">popis del je usklajen s posebnimi tehničnimi pogoji - tehnična specifikacija za javne ceste 
TSC 09.000 : 2006
</t>
  </si>
  <si>
    <t>Golek, marec 2020</t>
  </si>
  <si>
    <t>Opomba 1:</t>
  </si>
  <si>
    <t xml:space="preserve">Vsa dela se morajo izvajati v skladu s tehničnim poročilom in načrti, po veljavnih standardih in smernicah. Vse eventualne sistemske rešitve ali spremembe ki bi nastale med gradnjo morajo biti podane s strani izvajalca in odobrene s strani strokovne službe investitorja. </t>
  </si>
  <si>
    <t>Opomba 2:</t>
  </si>
  <si>
    <t>Komunalni vodi: potek in specifikacija komunalnih vodov je obdelano v projektu ceste, morebitne prestavitve obstoječih komunalnih vodov kateri bodo potekali v območju podprnega zidu je potrebno uskladiti s pristojnimi komunalnimi službami. Izvajalec mora najprej proučiti karto komunalnih vodov in morebitne prestavitve le-teh naročiti pri pristojnih službah.</t>
  </si>
  <si>
    <t>Opomba 3:</t>
  </si>
  <si>
    <t xml:space="preserve">Odstranitvena dela se lahko začnejo šele po pristanku investitorja in v skladu z navodili nadzornega organa. Pred pričetkom del se mora izvajalec prepričati o lokaciji raznih napeljav in zagotoviti njihovo zaščito ali prestavitev. Morebitno začasno ali popolno zaporo prometa in potrebno signalizacijo izvede sam izvajalec v soglasju pristojnih organov. </t>
  </si>
  <si>
    <t>Opomba 4:</t>
  </si>
  <si>
    <t>Zapora prometa in načrt začasne ureditve prometa med gradnjo ni predmet tega načrta</t>
  </si>
  <si>
    <t>Šifra</t>
  </si>
  <si>
    <t>Opis dela</t>
  </si>
  <si>
    <t>Enota mere</t>
  </si>
  <si>
    <t>Količina</t>
  </si>
  <si>
    <t>Cena</t>
  </si>
  <si>
    <t>Skupaj</t>
  </si>
  <si>
    <t>1.1</t>
  </si>
  <si>
    <t>Geodetska dela</t>
  </si>
  <si>
    <t>11 231</t>
  </si>
  <si>
    <t>Postavitev in zavarovanje prečnega profila za komunalne vode v ravninskem terenu</t>
  </si>
  <si>
    <t xml:space="preserve">* Obstoječi vodovod, javna razsvtljava, kanalizacija ter obstoječi telekom </t>
  </si>
  <si>
    <t>11 313</t>
  </si>
  <si>
    <t>Postavitev in zavarovanje profilov za zakoličbo objekta s površino nad 100 m2</t>
  </si>
  <si>
    <t>* V kvadraturo upoštevana površina temeljne pete</t>
  </si>
  <si>
    <t>11 322</t>
  </si>
  <si>
    <t>Določitev in preverjanje položajev, višin in smeri pri gradnji objekta s površino nad 200 do 500 m2</t>
  </si>
  <si>
    <t xml:space="preserve">* V kvadraturo upoštevana površina temeljne pet. Koordinate podane v tlorisu podporne konstrukcije </t>
  </si>
  <si>
    <t>Skupaj geodetska dela</t>
  </si>
  <si>
    <t>1.2</t>
  </si>
  <si>
    <t>Čiščenje terena</t>
  </si>
  <si>
    <t>1.2.1</t>
  </si>
  <si>
    <t>Odstranitev grmovja, dreves, vej in panjev</t>
  </si>
  <si>
    <t>12 114</t>
  </si>
  <si>
    <t>Odstranitev grmovja na gosto porasli površini (nad 50 % pokritega tlorisa) - ročno</t>
  </si>
  <si>
    <t>* V postavki upoštevana vsa dela, prevozi in prenosi ter plačilo komunalne takse</t>
  </si>
  <si>
    <r>
      <t>m</t>
    </r>
    <r>
      <rPr>
        <vertAlign val="superscript"/>
        <sz val="10"/>
        <rFont val="Arial"/>
        <family val="2"/>
        <charset val="238"/>
      </rPr>
      <t>2</t>
    </r>
  </si>
  <si>
    <t>12 151</t>
  </si>
  <si>
    <t>Posek in odstranitev drevesa z deblom premera 11 do 30 cm ter odstranitev vej</t>
  </si>
  <si>
    <t>1.2.2</t>
  </si>
  <si>
    <t>Odstranitev prometne signalizacije in opreme</t>
  </si>
  <si>
    <t>12 251</t>
  </si>
  <si>
    <t xml:space="preserve">Demontaža prometnega znaka na enem podstavku </t>
  </si>
  <si>
    <t>1.2.3</t>
  </si>
  <si>
    <t>Porušitev in odstranitev voziščnih konstrukcij</t>
  </si>
  <si>
    <t>12 322</t>
  </si>
  <si>
    <t>Porušitev in odstranitev asfaltne plasti v debelini 6 do 10 cm</t>
  </si>
  <si>
    <r>
      <t>80,00+</t>
    </r>
    <r>
      <rPr>
        <i/>
        <u/>
        <sz val="10"/>
        <rFont val="Arial"/>
        <family val="2"/>
        <charset val="238"/>
      </rPr>
      <t>10,00</t>
    </r>
  </si>
  <si>
    <t>12 382</t>
  </si>
  <si>
    <t>Rezanje asfaltne plasti s talno diamantno žago, debele 6 do 10 cm</t>
  </si>
  <si>
    <r>
      <t>17,40+46,20+</t>
    </r>
    <r>
      <rPr>
        <i/>
        <u/>
        <sz val="10"/>
        <rFont val="Arial"/>
        <family val="2"/>
        <charset val="238"/>
      </rPr>
      <t>2,00</t>
    </r>
  </si>
  <si>
    <r>
      <t>m</t>
    </r>
    <r>
      <rPr>
        <vertAlign val="superscript"/>
        <sz val="10"/>
        <rFont val="Arial"/>
        <family val="2"/>
        <charset val="238"/>
      </rPr>
      <t>1</t>
    </r>
  </si>
  <si>
    <t>12 391</t>
  </si>
  <si>
    <t>Porušitev in odstranitev robnika iz cementnega betona</t>
  </si>
  <si>
    <r>
      <t>18,00+2,00+2,00+1,50+1,00+1,00+8,20+</t>
    </r>
    <r>
      <rPr>
        <i/>
        <u/>
        <sz val="10"/>
        <rFont val="Arial"/>
        <family val="2"/>
        <charset val="238"/>
      </rPr>
      <t>3,00</t>
    </r>
  </si>
  <si>
    <t>1.2.4</t>
  </si>
  <si>
    <t>Porušitev in odstranitev objektov</t>
  </si>
  <si>
    <t>12 477</t>
  </si>
  <si>
    <t xml:space="preserve">Porušitev in odstranitev zidu iz ojačenega cementnega betona </t>
  </si>
  <si>
    <t>* Obstoječi AB zid. V postavki upoštevana vsa dela, prevozi in prenosi ter plačilo komunalne takse</t>
  </si>
  <si>
    <r>
      <t>2,00*0,25*18,00+2,00*0,25*18,00+</t>
    </r>
    <r>
      <rPr>
        <i/>
        <u/>
        <sz val="10"/>
        <rFont val="Arial"/>
        <family val="2"/>
        <charset val="238"/>
      </rPr>
      <t>5,00</t>
    </r>
  </si>
  <si>
    <r>
      <t>m</t>
    </r>
    <r>
      <rPr>
        <vertAlign val="superscript"/>
        <sz val="10"/>
        <rFont val="Arial"/>
        <family val="2"/>
        <charset val="238"/>
      </rPr>
      <t>3</t>
    </r>
  </si>
  <si>
    <t>12 499</t>
  </si>
  <si>
    <t xml:space="preserve">Rezanje obstoječega AB zidu z diamantno žago, debeline cca. 25cm </t>
  </si>
  <si>
    <t>Skupaj čiščenje terena</t>
  </si>
  <si>
    <t>SKUPAJ PREDDELA</t>
  </si>
  <si>
    <t>2.1</t>
  </si>
  <si>
    <t>Izkopi</t>
  </si>
  <si>
    <t>21 114</t>
  </si>
  <si>
    <t xml:space="preserve">Površinski izkop plodne zemljine – 1. kategorije – strojno z nakladanjem </t>
  </si>
  <si>
    <t>* V postavki upoštevan izkop, nakladanje in odvoz na začasno deponijo</t>
  </si>
  <si>
    <r>
      <t>((0,75+0,80)/2)*6,30+((0,80+0,85)/2)*19,09+((0,85+0,95)/2)*19,31+((0,95+1,00)/2)*20,37+((1,00+1,20)/2)*21,86+((1,20+0,95)/2)*21,49+((0,95+0,90)/2)*5,80+((0,95+0,80)/2)*12,82+((0,80+0,85)/2)*19,40+</t>
    </r>
    <r>
      <rPr>
        <i/>
        <u/>
        <sz val="10"/>
        <rFont val="Arial"/>
        <family val="2"/>
      </rPr>
      <t>20,00</t>
    </r>
  </si>
  <si>
    <r>
      <t>((9,00+9,30)/2)*6,30+((9,30+6,55)/2)*19,09+((6,55+7,40)/2)*19,31+((7,40+7,50)/2)*20,37+((7,50+10,60)/2)*21,86+((10,60+5,25)/2)*21,49+((5,25+4,80)/2)*5,80+((4,80+8,10)/2)*12,82+((8,10+8,50)/2)*19,40+</t>
    </r>
    <r>
      <rPr>
        <i/>
        <u/>
        <sz val="10"/>
        <rFont val="Arial"/>
        <family val="2"/>
      </rPr>
      <t>150,00</t>
    </r>
  </si>
  <si>
    <t>Skupaj izkopi</t>
  </si>
  <si>
    <t>2.2</t>
  </si>
  <si>
    <t>Planum temeljnih tal</t>
  </si>
  <si>
    <t>22 112</t>
  </si>
  <si>
    <t>Ureditev planuma temeljnih tal vezljive zemljine – 3. kategorije</t>
  </si>
  <si>
    <r>
      <t>2,30*31,22+2,60*55,81+3,50*(17,01+20,42)+3,70*22,18+</t>
    </r>
    <r>
      <rPr>
        <i/>
        <u/>
        <sz val="10"/>
        <rFont val="Arial"/>
        <family val="2"/>
      </rPr>
      <t>65,00</t>
    </r>
  </si>
  <si>
    <t>Skupaj planum temeljnih tal</t>
  </si>
  <si>
    <t>2.4</t>
  </si>
  <si>
    <t>Nasipi, zasipi, klini, posteljica in glinasti naboj</t>
  </si>
  <si>
    <r>
      <t>((6,00+6,60)/2)*6,30+((6,60+3,40)/2)*19,09+((3,40+3,65)/2)*19,31+((3,65+3,90)/2)*20,37+((3,90+7,30)/2)*21,86+((7,30+1,30)/2)*21,49+((1,30+1,15)/2)*5,80+((1,15+1,15)/2)*12,82+((1,15+1,40)/2)*19,40+</t>
    </r>
    <r>
      <rPr>
        <i/>
        <u/>
        <sz val="10"/>
        <rFont val="Arial"/>
        <family val="2"/>
      </rPr>
      <t>80,00</t>
    </r>
  </si>
  <si>
    <t>24 214</t>
  </si>
  <si>
    <t>Zasip z zrnato kamnino – 3. kategorije - strojno</t>
  </si>
  <si>
    <t>* V postavki upoštevana dobava, prevoz, vgradnja in utrditev materiala. Nasip mora imeti nosilnost 80Mpa, ter zbitost 98% (MPP)</t>
  </si>
  <si>
    <r>
      <t>((0,95+1,00)/2)*6,30+((1,00*1,10)/2)*19,09+((1,10+1,10)/2)*19,31+((1,10+1,60)/2)*20,37+((1,60+1,80)/2)*14,00+((2,80+2,90)/2)*3,00+((2,90+3,50)/2)*19,40+</t>
    </r>
    <r>
      <rPr>
        <i/>
        <u/>
        <sz val="10"/>
        <rFont val="Arial"/>
        <family val="2"/>
      </rPr>
      <t>25,00</t>
    </r>
  </si>
  <si>
    <t>24 517</t>
  </si>
  <si>
    <t>Izdelava glinastega naboja v debelini nad 50 cm</t>
  </si>
  <si>
    <t>* V postavki upoštevana dobava, prevoz, vgradnja in utrditev materiala.</t>
  </si>
  <si>
    <r>
      <t>1,10*(6,30+19,09+5,73)+1,25*(13,58+20,37+21,86)+1,55*(10,62+6,39+0,92+19,40)+1,70*4,48+((1,70+1,50)/2)*5,80+1,50*12,82+</t>
    </r>
    <r>
      <rPr>
        <i/>
        <u/>
        <sz val="10"/>
        <rFont val="Arial"/>
        <family val="2"/>
      </rPr>
      <t>30,00</t>
    </r>
  </si>
  <si>
    <t>24 612</t>
  </si>
  <si>
    <t>Ureditev planuma nasipa, zasipa, klina ali posteljice iz zrnate kamnine – 3. kategorije</t>
  </si>
  <si>
    <r>
      <t>0,50*47,00+0,70*17,40+3,10*45,00+</t>
    </r>
    <r>
      <rPr>
        <i/>
        <u/>
        <sz val="10"/>
        <rFont val="Arial"/>
        <family val="2"/>
      </rPr>
      <t>30,00</t>
    </r>
  </si>
  <si>
    <r>
      <t>m</t>
    </r>
    <r>
      <rPr>
        <vertAlign val="superscript"/>
        <sz val="10"/>
        <rFont val="Arial"/>
        <family val="2"/>
      </rPr>
      <t>2</t>
    </r>
  </si>
  <si>
    <t>24 641</t>
  </si>
  <si>
    <t>Ureditev planuma glinastega naboja</t>
  </si>
  <si>
    <t>Skupaj nasipi, zasipi, klini, posteljica in glinasti naboj</t>
  </si>
  <si>
    <t>2.5</t>
  </si>
  <si>
    <t>Brežine in zelenice</t>
  </si>
  <si>
    <t>25 121</t>
  </si>
  <si>
    <t>Humiziranje brežine z valjanjem, v debelini do 15 cm - ročno</t>
  </si>
  <si>
    <t>* V postavki upoštevana plodna zemljina iz izkopa vgradnja, prevoz in utrditev materiala</t>
  </si>
  <si>
    <r>
      <t>3,00*60,00+</t>
    </r>
    <r>
      <rPr>
        <i/>
        <u/>
        <sz val="10"/>
        <rFont val="Arial"/>
        <family val="2"/>
      </rPr>
      <t>40,00</t>
    </r>
  </si>
  <si>
    <t>25 151</t>
  </si>
  <si>
    <t>Doplačilo za zasaditev s semenom</t>
  </si>
  <si>
    <t>* V postavki upoštevano dobava in zasaditev</t>
  </si>
  <si>
    <t>Skupaj brežine in zelenice</t>
  </si>
  <si>
    <t>* V postavki upoštevana vsa dodatna dela, prenosi in prevozi</t>
  </si>
  <si>
    <t>SKUPAJ ZEMELJSKA DELA</t>
  </si>
  <si>
    <t>3.1</t>
  </si>
  <si>
    <t>Nosilne plasti</t>
  </si>
  <si>
    <t>3.1.3</t>
  </si>
  <si>
    <t>Vezane zgornje nosilne in nosilno obrabne plasti z bitumenskimi vezivi</t>
  </si>
  <si>
    <t>31 330</t>
  </si>
  <si>
    <t>Izdelava zgornje nosilne plasti bituminiziranega drobljenca zrnavosti 0/16 ali 0/16S mm v debelini 6 cm</t>
  </si>
  <si>
    <t>* Vezna asfaltna plast iz AC 11 surf B70/100 A3. V postavki upoštevana vsa dodatna dela, dobava, prenosi in prevozi</t>
  </si>
  <si>
    <r>
      <t>1,15*46,03+1,45*17,10+</t>
    </r>
    <r>
      <rPr>
        <i/>
        <u/>
        <sz val="10"/>
        <rFont val="Arial"/>
        <family val="2"/>
        <charset val="238"/>
      </rPr>
      <t>20,00</t>
    </r>
  </si>
  <si>
    <t>Skupaj nosilne plasti</t>
  </si>
  <si>
    <t>3.5</t>
  </si>
  <si>
    <t>Robni elementi vozišč</t>
  </si>
  <si>
    <t>3.5.2</t>
  </si>
  <si>
    <t>Robniki</t>
  </si>
  <si>
    <t>35 213</t>
  </si>
  <si>
    <t>Dobava in vgraditev predfabriciranega dvignjenega robnika iz cementnega betona  s prerezom 15/20 cm</t>
  </si>
  <si>
    <t>* V postavki upoštevana vsa dodatna dela, dobava, prenosi in prevozi</t>
  </si>
  <si>
    <t>Skupaj robni elementi vozišč</t>
  </si>
  <si>
    <t>SKUPAJ VOZIŠČNE KONSTRUKCIJE</t>
  </si>
  <si>
    <t>4.2</t>
  </si>
  <si>
    <t>Globinsko odvodnjavanje - drenaže</t>
  </si>
  <si>
    <t>42 133</t>
  </si>
  <si>
    <t>Izdelava vzdolžne in prečne drenaže, globoke do 1,0 m, na podložni plasti iz cementnega betona, debeline 10 cm, z gibljivimi plastičnimi cevmi premera 10 cm</t>
  </si>
  <si>
    <r>
      <t>m</t>
    </r>
    <r>
      <rPr>
        <vertAlign val="superscript"/>
        <sz val="10"/>
        <rFont val="Arial"/>
        <family val="2"/>
      </rPr>
      <t>1</t>
    </r>
  </si>
  <si>
    <t>Zasip cevne drenaže z zmesjo kamnitih zrn, obvito z geosintetikom, z 0,41 do 0,8 m3/m1, po načrtu</t>
  </si>
  <si>
    <t>Skupaj globinsko odvodnjavanje - drenaže</t>
  </si>
  <si>
    <t>4.4</t>
  </si>
  <si>
    <t>Jaški</t>
  </si>
  <si>
    <t>44 145</t>
  </si>
  <si>
    <t>* V postavki upoštevana vsa dodatna dela, prenosi in prevozi ter tudi 5,00m cevi za priključitev na obstoječo meteorno kanalizacijo</t>
  </si>
  <si>
    <t>Skupaj jaški</t>
  </si>
  <si>
    <t>SKUPAJ ODVODNJAVANJE</t>
  </si>
  <si>
    <t>5.1</t>
  </si>
  <si>
    <t>Tesarska dela</t>
  </si>
  <si>
    <t>51 211</t>
  </si>
  <si>
    <t>Izdelava podprtega opaža za ravne temelje</t>
  </si>
  <si>
    <t>* Temelj podpornega zidu. V postavki upoštevana vsa dodatna dela, prenosi in prevozi</t>
  </si>
  <si>
    <r>
      <t>(0,30+0,30)*31,12+(0,40+0,40)*55,81+(0,50*0,50)*(17,01+22,18+20,32)+3,30*0,50+2,10*0,30+2,40*0,40+3,30*0,50+3,50*0,50+</t>
    </r>
    <r>
      <rPr>
        <i/>
        <u/>
        <sz val="10"/>
        <rFont val="Arial"/>
        <family val="2"/>
      </rPr>
      <t>16,00</t>
    </r>
  </si>
  <si>
    <t>51 313</t>
  </si>
  <si>
    <t>Izdelava podprtega opaža za raven zid, visok do 6 m</t>
  </si>
  <si>
    <r>
      <t>(((2,64+2,80)/2)*6,30+((2,80+2,93)/2)*19,09+((2,93+3,00)/2)*5,73+((2,93+3,10)/2)*13,58+((3,10+3,51)/2)*20,37+((3,51+3,72)/2)*21,86+((3,67+3,77)/2)*10,62+((3,77+4,98)/2)*6,39+((4,98+5,02)/2)*4,48+((5,02+5,14)/2)*5,80+((5,14+5,24)/2)*12,82+((5,24+5,25)/2)*0,92+((5,25+5,35)/2)*19,40)*2+((0,30+0,25)/2)*2,64+((0,30+0,25)/2)*2,88+((0,40+0,25)/2)*3,00+((0,40+0,25)/2)*3,30+((0,40+0,25)/2)*3,60+((0,60+0,25)/2)*3,70+((0,60+0,25)/2)*5,00+((0,60+0,25)/2)*5,25+((0,60+0,25)/2)*5,35+</t>
    </r>
    <r>
      <rPr>
        <i/>
        <u/>
        <sz val="10"/>
        <rFont val="Arial"/>
        <family val="2"/>
      </rPr>
      <t>40,00</t>
    </r>
  </si>
  <si>
    <t>51 351</t>
  </si>
  <si>
    <t>Doplačilo za izdelavo opaža za poševen zid</t>
  </si>
  <si>
    <t>((2,64+2,80)/2)*6,30+((2,80+2,93)/2)*19,09+((2,93+3,00)/2)*5,73+((2,93+3,10)/2)*13,58+((3,10+3,51)/2)*20,37+((3,51+3,72)/2)*21,86+((3,67+3,77)/2)*10,62+((3,77+4,98)/2)*6,39+((4,98+5,02)/2)*4,48+((5,02+5,14)/2)*5,80+((5,14+5,24)/2)*12,82+((5,24+5,25)/2)*0,92+((5,25+5,35)/2)*19,40</t>
  </si>
  <si>
    <t>51 712</t>
  </si>
  <si>
    <t>Izdelava podprtega opaža robnega venca na premostitvenem, opornem in podpornem objektu</t>
  </si>
  <si>
    <r>
      <t>(0,20+0,30+0,30)*147,00+0,30*0,75*2+</t>
    </r>
    <r>
      <rPr>
        <i/>
        <u/>
        <sz val="10"/>
        <rFont val="Arial"/>
        <family val="2"/>
      </rPr>
      <t>10,00</t>
    </r>
  </si>
  <si>
    <t>51 751</t>
  </si>
  <si>
    <t>Doplačilo za obdelavo vidne površine cementnega betona pri izdelavi opažev</t>
  </si>
  <si>
    <t>(0,20+0,30)*147,00+0,30*0,75*2+((2,64+2,80)/2)*6,30+((2,80+2,93)/2)*19,09+((2,93+3,00)/2)*5,73+((2,93+3,10)/2)*13,58+((3,10+3,51)/2)*20,37+((3,51+3,72)/2)*21,86+((3,67+3,77)/2)*10,62+((3,77+4,98)/2)*6,39+((4,98+5,02)/2)*4,48+((5,02+5,14)/2)*5,80+((5,14+5,24)/2)*12,82+((5,24+5,25)/2)*0,92+((5,25+5,35)/2)*19,40</t>
  </si>
  <si>
    <t>Skupaj tesarska dela</t>
  </si>
  <si>
    <t>5.2</t>
  </si>
  <si>
    <t>Dela z jeklom za ojačitev</t>
  </si>
  <si>
    <t>52 212</t>
  </si>
  <si>
    <t>Dobava in postavitev rebrastih žic iz visokovrednega naravno trdega jekla B500-B  s premerom do 12 mm, za srednje zahtevno ojačitev</t>
  </si>
  <si>
    <t>kg</t>
  </si>
  <si>
    <t>52 216</t>
  </si>
  <si>
    <t>Dobava in postavitev rebrastih žic iz visokovrednega naravno trdega jekla B500-B  s premerom 12 mm in večjim, za srednje zahtevno ojačitev</t>
  </si>
  <si>
    <t>52 314</t>
  </si>
  <si>
    <t>Dobava in postavitev mreže iz vlečene jeklene žice B500B, s premerom &gt; od 4 in &lt; od 12 mm, masa do 6 kg/m2</t>
  </si>
  <si>
    <t>Skupaj dela z jeklom za ojačitev</t>
  </si>
  <si>
    <t>5.3</t>
  </si>
  <si>
    <t>Dela s cementnim betonom</t>
  </si>
  <si>
    <t>53 154</t>
  </si>
  <si>
    <t>Dobava in vgraditev podložnega cementnega betona C16/20 v prerez do 0,15 m3/m2</t>
  </si>
  <si>
    <t>* Podložni beton pod opornim zidom. V postavki upoštevana vsa dodatna dela, prenosi in prevozi</t>
  </si>
  <si>
    <r>
      <t>(2,31*0,10+0,40*0,10)*31,21+(2,61*0,10+0,40*0,10)*55,81+(3,51*0,10+0,40*0,10)*(17,01+20,42)+(3,70*0,10+0,40*0,10)*22,18+</t>
    </r>
    <r>
      <rPr>
        <i/>
        <u/>
        <sz val="10"/>
        <rFont val="Arial"/>
        <family val="2"/>
      </rPr>
      <t>7,50</t>
    </r>
  </si>
  <si>
    <t>53 315</t>
  </si>
  <si>
    <t>Dobava in vgraditev ojačenega cementnega betona C25/30 v temelje …</t>
  </si>
  <si>
    <t>* Temelji opornega zidu. Beton mora zagotavljati kakovost PV-II, XF1, Dmax=16. V postavki upoštevana vsa dodatna dela, prenosi in prevozi</t>
  </si>
  <si>
    <r>
      <t>2,10*0,30*31,11+2,40*0,40*55,81+3,30*0,50*(17,01+20,32)+3,50*0,50*22,18</t>
    </r>
    <r>
      <rPr>
        <i/>
        <u/>
        <sz val="10"/>
        <rFont val="Arial"/>
        <family val="2"/>
      </rPr>
      <t>+20,00</t>
    </r>
  </si>
  <si>
    <t>53 348</t>
  </si>
  <si>
    <t>Dobava in vgraditev ojačenega cementnega betona C30/37 v stene podpornih ali opornih zidov</t>
  </si>
  <si>
    <t>* Stene podpornih zidov. Beton mora zagotavljati kakovost PV-II, XD1, XF1, Dmax=16. V postavki upoštevana vsa dodatna dela, prenosi in prevozi</t>
  </si>
  <si>
    <r>
      <t>((2,64+2,80)/2)*((0,30+0,25)/2)*6,30+((2,80+2,93)/2)*((0,30+0,25)/2)*19,09+((2,93+3,00)/2)*((0,30+0,25)/2)*5,73+((2,93+3,10)/2)*((0,40+0,25)/2)*13,58+((3,10+3,51)/2)*((0,40+0,25)/2)*20,37+((3,51+3,72)/2)*((0,40+0,25)/2)*21,86+((3,67+3,77)/2)*((0,60+0,25)/2)*10,62+((3,77+4,98)/2)*((0,60+0,25)/2)*6,39+((4,98+5,02)/2)*((0,60+0,25)/2)*4,48+((5,02+5,14)/2)*((0,60+0,25)/2)*5,80+((5,14+5,24)/2)*((0,60+0,25)/2)*12,82+((5,24+5,25)/2)*((0,60+0,25)/2)*0,92+((5,25+5,35)/2)*((0,60+0,25)/2)*19,40+</t>
    </r>
    <r>
      <rPr>
        <i/>
        <u/>
        <sz val="10"/>
        <rFont val="Arial"/>
        <family val="2"/>
      </rPr>
      <t>25,00</t>
    </r>
  </si>
  <si>
    <t>53 372</t>
  </si>
  <si>
    <t>Dobava in vgraditev ojačenega cementnega betona C30/37 v hodnike in robne vence na premostitvenih objektih in podpornih ali opornih konstrukcijah</t>
  </si>
  <si>
    <t>* Robni venec opornega zidu (izdelava AB vezi na vrhu zidu, vključno z izvedbo "mulde", ki je v sklopu te vezi - globina mulde je 8cm). Beton mora zagotavljati kakovost PV-II, XD1, XF1, Dmax=16. V postavki upoštevana vsa dodatna dela, prenosi in prevozi</t>
  </si>
  <si>
    <r>
      <t>0,75*0,30*147,00+</t>
    </r>
    <r>
      <rPr>
        <i/>
        <u/>
        <sz val="10"/>
        <rFont val="Arial"/>
        <family val="2"/>
      </rPr>
      <t>5,00</t>
    </r>
  </si>
  <si>
    <t>Skupaj dela s cementnim betonom</t>
  </si>
  <si>
    <t>5.8</t>
  </si>
  <si>
    <t>Ključavničarska dela in dela v jeklu</t>
  </si>
  <si>
    <t>58 112</t>
  </si>
  <si>
    <t>Izdelava in priprava za vgraditev nosilne konstrukcije zaščitne ograje na objektu iz jeklenih cevi s pravokotnim prerezom (po načrtu), visoke 120cm</t>
  </si>
  <si>
    <t>* V postavko všteta dobava ograje, pritrjevanje jeklenih cevi na hodnik, montaža in dobava mrežaste ograje, vsa pomožna dela, prenosi in prevozi</t>
  </si>
  <si>
    <t>58 911</t>
  </si>
  <si>
    <t>Dobava in vgraditev kovinske plošče z vpisanim nazivom izvajalca in letom izgradnje objekta</t>
  </si>
  <si>
    <t>Skupaj ključavničarska dela in dela v jeklu</t>
  </si>
  <si>
    <t>59/2</t>
  </si>
  <si>
    <t>Hidroizolacije</t>
  </si>
  <si>
    <t>59 946</t>
  </si>
  <si>
    <t>Izdelava dilatacijske rege …………… po načrtu.</t>
  </si>
  <si>
    <t>* Izdelava ločilne plasti iz trdnih penastih plošč, debeline 2cm (v postavko tudi všteto tesnilna masa na zasipani in nezasipani strani  po detajlu iz TSC-ja) - detalj "B-H". V postavki upoštevano tudi polnilo iz mreže,vsa dodatna dela, prenosi in prevozi</t>
  </si>
  <si>
    <r>
      <t>2,90+3,00+3,35+3,60+3,70+5,00+5,20+</t>
    </r>
    <r>
      <rPr>
        <i/>
        <u/>
        <sz val="10"/>
        <rFont val="Arial"/>
        <family val="2"/>
      </rPr>
      <t>3,00</t>
    </r>
  </si>
  <si>
    <t>59 983</t>
  </si>
  <si>
    <t>Izdelava navidezne rege z valovito ploščo v sredini</t>
  </si>
  <si>
    <t>* Trikotna letev na obeh straneh zidu kot "oslabitev" zidu - detalj "A". V postavki upoštevana vsa dodatna dela, prenosi in prevozi</t>
  </si>
  <si>
    <r>
      <t>2,80+2,85+2,95+3,00+3,05+3,15+3,40+3,55+3,65+3,70+3,70+4,60+5,10+5,20+5,25+5,30+</t>
    </r>
    <r>
      <rPr>
        <i/>
        <u/>
        <sz val="10"/>
        <rFont val="Arial"/>
        <family val="2"/>
      </rPr>
      <t>10,00</t>
    </r>
  </si>
  <si>
    <t>59 993</t>
  </si>
  <si>
    <t>Izdelava delovnega stika z nabrekajočim trakom ali profilom, brez izolacijskih trakov</t>
  </si>
  <si>
    <t xml:space="preserve">* Izdelava "delovnega stika" z nabrekajočim trakom (ned temeljom in steno ter steno in AB vencem). V postavki upoštevana vsa dodatna dela, prenosi in prevozi. </t>
  </si>
  <si>
    <r>
      <t>147,00*2+</t>
    </r>
    <r>
      <rPr>
        <i/>
        <u/>
        <sz val="10"/>
        <rFont val="Arial"/>
        <family val="2"/>
      </rPr>
      <t>40,00</t>
    </r>
  </si>
  <si>
    <t>Skupaj hidroizolacije</t>
  </si>
  <si>
    <t>SKUPAJ GRADBENA IN OBRTNIŠKA DELA</t>
  </si>
  <si>
    <t>7.9</t>
  </si>
  <si>
    <t>Preskusi, nadzor in tehnična dokumentacija</t>
  </si>
  <si>
    <t>79 311</t>
  </si>
  <si>
    <t>79 351</t>
  </si>
  <si>
    <t>79 514</t>
  </si>
  <si>
    <t>Skupaj preskusi, nadzor in tehnična dokumentacija</t>
  </si>
  <si>
    <t>SKUPAJ TUJE STORITVE</t>
  </si>
  <si>
    <t>3/1.3.4.2  PROJEKTANTSKI PREDRAČUN CR KROŽNO KRIŽIŠČE SEVNICA</t>
  </si>
  <si>
    <t xml:space="preserve">1. ELEKTROINSTALACIJE CR </t>
  </si>
  <si>
    <t>EM</t>
  </si>
  <si>
    <t>KOL</t>
  </si>
  <si>
    <t>CENA DELA</t>
  </si>
  <si>
    <t>CENA MAT.</t>
  </si>
  <si>
    <t>CENA / EM</t>
  </si>
  <si>
    <t>VREDNOST</t>
  </si>
  <si>
    <t>Izvedba pripravljalnih del (označbe križanj in vzporednega vodenja ter zakoličba trase in stojišč kandelabrov), varnostni odklopi</t>
  </si>
  <si>
    <t>kpl</t>
  </si>
  <si>
    <t>Izvedba demontažnih del (demontaža obstoječe svetilke, droga, vodnika med razdelilnikom in svetilko, razdelilnika 7kpl; zemeljskega vodnika 150m; odvoz v skladišče vzdrževalca)</t>
  </si>
  <si>
    <r>
      <t>Dobava in polaganje kabla NAYY-J 5x16mm</t>
    </r>
    <r>
      <rPr>
        <sz val="10"/>
        <rFont val="Calibri"/>
        <family val="2"/>
        <charset val="238"/>
      </rPr>
      <t>²</t>
    </r>
    <r>
      <rPr>
        <sz val="10"/>
        <rFont val="Arial"/>
        <family val="2"/>
      </rPr>
      <t xml:space="preserve"> v cev</t>
    </r>
  </si>
  <si>
    <t>m</t>
  </si>
  <si>
    <r>
      <t>Dobava in montaža kabla NYM-J 5x1,5mm</t>
    </r>
    <r>
      <rPr>
        <sz val="10"/>
        <rFont val="Calibri"/>
        <family val="2"/>
        <charset val="238"/>
      </rPr>
      <t>²</t>
    </r>
    <r>
      <rPr>
        <sz val="10"/>
        <rFont val="Arial"/>
        <family val="2"/>
      </rPr>
      <t xml:space="preserve"> od razdelilca v kandelabru do svetilke</t>
    </r>
  </si>
  <si>
    <t>Dobava in polaganje opozorilnega traku</t>
  </si>
  <si>
    <t>Dobava in polaganje inox ozemljitvenega traku 30x3,5mm</t>
  </si>
  <si>
    <t>Dobava križnih inox sponk in izdelava križnih stikov z bitumiziranjem spoja</t>
  </si>
  <si>
    <t>Izdelava priklopov ozemljitve na pripravljeno uho kandelabra preko ozemljitvenega vijaka in izvedba zaščite stika stebra z betonskim  temeljem</t>
  </si>
  <si>
    <t>9.</t>
  </si>
  <si>
    <r>
      <t xml:space="preserve">Dobava in montaža vroče cinkanega reducirnega kandelabra višine 9m s sidrno ploščo in vijaki </t>
    </r>
    <r>
      <rPr>
        <sz val="10"/>
        <rFont val="Calibri"/>
        <family val="2"/>
        <charset val="238"/>
      </rPr>
      <t>Ø</t>
    </r>
    <r>
      <rPr>
        <sz val="10"/>
        <rFont val="Arial"/>
        <family val="2"/>
      </rPr>
      <t>20x1000mm z nivojem cinka 86mikronov in za 2. cono vetra ((SIST EN 40, SIST EN-ISO 1461)</t>
    </r>
  </si>
  <si>
    <t>10.</t>
  </si>
  <si>
    <t>Dobava in montaža razdelilca (priključne sponke) s 4A cevno varovalko  v kandelabru oz. stebru</t>
  </si>
  <si>
    <t>11.</t>
  </si>
  <si>
    <r>
      <t>Dobava in montaža redukcijske cestne svetilke z ustreznim nastavkom ter v IP66 z ravnim steklom in LED modulom moči 40W, svetlobni tok svetilke 4607lm; barvna temperatura 2700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vsaj 115lm/W) - kot na primer svetilka tip S1S.T.SA.16.040.220.2770  proizvajalca Lumenia</t>
    </r>
  </si>
  <si>
    <t>12.</t>
  </si>
  <si>
    <r>
      <t>Dobava in montaža redukcijske cestne svetilke z ustreznim nastavkom ter v IP66 z ravnim steklom in LED modulom moči 60W, svetlobni tok svetilke 8640lm; barvna temperatura 2700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vsaj 144lm/W) - kot na primer svetilka tip S1S.T.SA.24.060.220.2770  proizvajalca Lumenia</t>
    </r>
  </si>
  <si>
    <t>13.</t>
  </si>
  <si>
    <t>Dobava in montaža zemeljske kabelske spojke do preseka 16mm² z vsem potrebnim veznim in spojnim materialom za 5 žilni vodnik</t>
  </si>
  <si>
    <t>Stran 1 od 4</t>
  </si>
  <si>
    <t>14.</t>
  </si>
  <si>
    <t>Dobava in montaža kabelskih končnikov ter izvedba priklopa vodnika v svetilki</t>
  </si>
  <si>
    <t>Izvedba električnih meritev (kontrola neprekinjenosti zaščitnega vodnika, dodatnega vodnika za izenačitev potenciala, kontrola zaščite pred velikimi toki, meritev impedance okvarne zanke,…) ter izdelava merilnega protokola</t>
  </si>
  <si>
    <t>Izvedba svetlobno tehničnih meritev ter izdelava merilnega protokola (horizontalna osvetljenost vozišča državne ceste (trije kraki), krožnega krIžišča, hodnika za pešce)</t>
  </si>
  <si>
    <t>Izvedba vrisa trase v podzemni kataster (izdelava geodetskega posnetka stojišč kandelabrov 9kos, kabelskih jaškov 13kpl ter trase kabla dolžine 401m) s pripravo podatkov za vpis v uradne evidence GJI</t>
  </si>
  <si>
    <t>Testiranje in vstavitev v pogon (funkc. preiskus)</t>
  </si>
  <si>
    <t>ure</t>
  </si>
  <si>
    <t>15.</t>
  </si>
  <si>
    <t>16.</t>
  </si>
  <si>
    <t>Izvajanje nadzora s strani posameznih komunalnih upravljalcev - elektro distributer, upravljalec CR, TK, Slovenske železnice (SŽI), plinovoda</t>
  </si>
  <si>
    <t>Izvedba označitve vodnikov in stebrov skladno s sistemom označevanja pooblaščenega koncesionarja</t>
  </si>
  <si>
    <t>SKUPAJ</t>
  </si>
  <si>
    <t>Stran 2 od 4</t>
  </si>
  <si>
    <t xml:space="preserve">2. GRADBENA DELA CR </t>
  </si>
  <si>
    <t>Pripravljalna dela na gradbišču, ki vsebujejo tudi porušitev in demontažo obstoječega kabelskega jaška 6kpl in temelja stebra višine 9m 7kpl ter cevne kabelske kanalizacije cestne razsvetljave v dolžini ca. 150m</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</si>
  <si>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</si>
  <si>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</si>
  <si>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</si>
  <si>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</si>
  <si>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charset val="238"/>
      </rPr>
      <t>Ø</t>
    </r>
    <r>
      <rPr>
        <sz val="10"/>
        <rFont val="Arial"/>
        <family val="2"/>
        <charset val="238"/>
      </rPr>
      <t>110mm v izkopan kabelski jarek</t>
    </r>
  </si>
  <si>
    <t>Izdelava kabelske posteljice dim. 0,2x0,4m s peskom granulacije 0–4mm</t>
  </si>
  <si>
    <r>
      <t>m</t>
    </r>
    <r>
      <rPr>
        <vertAlign val="superscript"/>
        <sz val="10"/>
        <rFont val="Arial"/>
        <family val="2"/>
      </rPr>
      <t>3</t>
    </r>
  </si>
  <si>
    <t>Zasip jarka in utrjevanje v slojih po 20cm</t>
  </si>
  <si>
    <t>Rezanje asfalta v širini 40cm povprečne debeline predvidoma 9cm, njegovo rušenje in odvoz</t>
  </si>
  <si>
    <t xml:space="preserve">Asfaltiranje poškodovanih in izrezanih asfaltnih površin </t>
  </si>
  <si>
    <t>Izdelava nadbetoniranja obsipane cevi cevne kabelske kanalizacije pod utrjeno površino v višini 30cm z betonom C10/15</t>
  </si>
  <si>
    <t xml:space="preserve">Izdelava podboja za stigmafleks cev Ø110mm </t>
  </si>
  <si>
    <r>
      <t>Izdelava betonskega temelja kandelabra dim. 0,80x0,80x1,1m z vgrajenimi sidrnimi vijaki vsaj</t>
    </r>
    <r>
      <rPr>
        <sz val="10"/>
        <rFont val="Arial"/>
        <family val="2"/>
        <charset val="238"/>
      </rPr>
      <t xml:space="preserve"> M20 dolžine 1m</t>
    </r>
    <r>
      <rPr>
        <sz val="10"/>
        <rFont val="Arial"/>
        <family val="2"/>
      </rPr>
      <t xml:space="preserve"> - izvajalec predloži statični izračun v primeru izvedbe drugačnega temelja za 9m drog</t>
    </r>
  </si>
  <si>
    <r>
      <t>Izdelava betonskega jaška iz BC-</t>
    </r>
    <r>
      <rPr>
        <sz val="10"/>
        <rFont val="Calibri"/>
        <family val="2"/>
        <charset val="238"/>
      </rPr>
      <t>ɸ</t>
    </r>
    <r>
      <rPr>
        <sz val="10"/>
        <rFont val="Arial"/>
        <family val="2"/>
      </rPr>
      <t>60cm obbetoniranega z izdelavo uvodov za cevi ter LTŽ pokrovom 250kN</t>
    </r>
  </si>
  <si>
    <t xml:space="preserve">Strojni in ročni izkop za temelje kandelabrov in jaškov ter podboja v zemlji IV. kat. </t>
  </si>
  <si>
    <t>Vrnitev trase v staro stanje (pospravilo)</t>
  </si>
  <si>
    <t>Stran 3 od 4</t>
  </si>
  <si>
    <t xml:space="preserve">3 REKAPITULACIJA </t>
  </si>
  <si>
    <t>ELEKTROINSTALACIJE</t>
  </si>
  <si>
    <t>DDV</t>
  </si>
  <si>
    <t>Opomba:</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</si>
  <si>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</si>
  <si>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Stran 4 od 4</t>
  </si>
  <si>
    <r>
      <rPr>
        <b/>
        <sz val="10"/>
        <rFont val="Arial CE"/>
        <charset val="238"/>
      </rPr>
      <t>Projektantski predračun</t>
    </r>
    <r>
      <rPr>
        <sz val="10"/>
        <rFont val="Arial CE"/>
        <charset val="238"/>
      </rPr>
      <t xml:space="preserve"> je ovrednoten s tržnimi cenami: </t>
    </r>
    <r>
      <rPr>
        <b/>
        <sz val="10"/>
        <rFont val="Arial CE"/>
        <charset val="238"/>
      </rPr>
      <t>MAREC 2022</t>
    </r>
  </si>
  <si>
    <r>
      <rPr>
        <b/>
        <sz val="10"/>
        <rFont val="Arial CE"/>
        <charset val="238"/>
      </rPr>
      <t>Projektantski predračun</t>
    </r>
    <r>
      <rPr>
        <sz val="10"/>
        <rFont val="Arial CE"/>
        <charset val="238"/>
      </rPr>
      <t xml:space="preserve"> je ovrednoten s tržnimi cenami: </t>
    </r>
    <r>
      <rPr>
        <b/>
        <sz val="10"/>
        <rFont val="Arial CE"/>
        <charset val="238"/>
      </rPr>
      <t>marec 2022</t>
    </r>
  </si>
  <si>
    <r>
      <rPr>
        <b/>
        <sz val="10"/>
        <rFont val="Arial CE"/>
        <charset val="238"/>
      </rPr>
      <t>Projektantski predračun</t>
    </r>
    <r>
      <rPr>
        <sz val="10"/>
        <rFont val="Arial CE"/>
        <charset val="238"/>
      </rPr>
      <t xml:space="preserve"> je ovrednoten s tržnimi cenami: marec</t>
    </r>
    <r>
      <rPr>
        <b/>
        <sz val="10"/>
        <rFont val="Arial CE"/>
        <charset val="238"/>
      </rPr>
      <t xml:space="preserve"> 2022</t>
    </r>
  </si>
  <si>
    <t>Armiranje zemljine z jekleno mrežo v nasipnih plasteh 50 cm (V KOMPLETU - kot npr. sistem Polyslope S)</t>
  </si>
  <si>
    <t>216*</t>
  </si>
  <si>
    <t>223*</t>
  </si>
  <si>
    <t>Dobava in vgraditev stebrička za prometni znak iz vroče cinkane jeklene cevi s premerom 89 mm, dolge 1800 mm</t>
  </si>
  <si>
    <t>Dobava in vgraditev stebrička za prometni znak iz vroče cinkane jeklene cevi s premerom 64 mm, dolge 3350 mm</t>
  </si>
  <si>
    <r>
      <t>Dobava in pritrditev okroglega prometnega znaka, podloga iz aluminijaste pločevine, znak z odsevno folijo RA3, premera 600 mm (</t>
    </r>
    <r>
      <rPr>
        <b/>
        <sz val="10"/>
        <rFont val="Arial CE"/>
        <charset val="238"/>
      </rPr>
      <t>2313-4</t>
    </r>
    <r>
      <rPr>
        <sz val="10"/>
        <rFont val="Arial CE"/>
        <charset val="238"/>
      </rPr>
      <t>)</t>
    </r>
  </si>
  <si>
    <t>652**</t>
  </si>
  <si>
    <r>
      <t>Dobava in pritrditev okroglega prometnega znaka, podloga iz aluminijaste pločevine, znak z odsevno folijo RA1, premera 300 mm (</t>
    </r>
    <r>
      <rPr>
        <b/>
        <sz val="10"/>
        <rFont val="Arial CE"/>
        <charset val="238"/>
      </rPr>
      <t>2313</t>
    </r>
    <r>
      <rPr>
        <sz val="10"/>
        <rFont val="Arial CE"/>
        <charset val="238"/>
      </rPr>
      <t>)</t>
    </r>
  </si>
  <si>
    <t>652***</t>
  </si>
  <si>
    <r>
      <t>Dobava in pritrditev okroglega prometnega znaka, podloga iz aluminijaste pločevine, znak z odsevno folijo RA2, premera 600 mm (</t>
    </r>
    <r>
      <rPr>
        <b/>
        <sz val="10"/>
        <rFont val="Arial CE"/>
        <charset val="238"/>
      </rPr>
      <t>2304, 2313-4, 2301-1</t>
    </r>
    <r>
      <rPr>
        <sz val="10"/>
        <rFont val="Arial CE"/>
        <charset val="238"/>
      </rPr>
      <t>)</t>
    </r>
  </si>
  <si>
    <t>652****</t>
  </si>
  <si>
    <r>
      <t>Dobava in pritrditev okroglega prometnega znaka, podloga iz aluminijaste pločevine, znak z odsevno folijo RA1, premera 300 mm (</t>
    </r>
    <r>
      <rPr>
        <b/>
        <sz val="10"/>
        <rFont val="Arial CE"/>
        <charset val="238"/>
      </rPr>
      <t>2311</t>
    </r>
    <r>
      <rPr>
        <sz val="10"/>
        <rFont val="Arial CE"/>
        <charset val="238"/>
      </rPr>
      <t>)</t>
    </r>
  </si>
  <si>
    <r>
      <t>Dobava in pritrditev prometnega znaka 300x150 mm, podloga iz aluminijaste pločevine, znak z odsevno folijo RA1 (</t>
    </r>
    <r>
      <rPr>
        <b/>
        <sz val="10"/>
        <rFont val="Arial CE"/>
        <charset val="238"/>
      </rPr>
      <t>4224-1</t>
    </r>
    <r>
      <rPr>
        <sz val="10"/>
        <rFont val="Arial CE"/>
        <charset val="238"/>
      </rPr>
      <t>)</t>
    </r>
  </si>
  <si>
    <t xml:space="preserve">Nivo </t>
  </si>
  <si>
    <t>Opis postavke</t>
  </si>
  <si>
    <t xml:space="preserve">Enota </t>
  </si>
  <si>
    <t>Cena za enoto</t>
  </si>
  <si>
    <t>Znesek</t>
  </si>
  <si>
    <t>Znesek z DDV</t>
  </si>
  <si>
    <t>PRESTAVITEV DISTRIBUCIJSKEGA NN VODA</t>
  </si>
  <si>
    <t>3.1.1 Gradbena dela</t>
  </si>
  <si>
    <t>Pripravljalna in zaključna dela</t>
  </si>
  <si>
    <t>Zakoličba trase  polaganja  kablov</t>
  </si>
  <si>
    <t xml:space="preserve">km </t>
  </si>
  <si>
    <t>Strojno - ročni   izkop kabelskega jarka za  polaganje kablov 1 kV v III. in IV. ktg.</t>
  </si>
  <si>
    <r>
      <t>m</t>
    </r>
    <r>
      <rPr>
        <vertAlign val="superscript"/>
        <sz val="12"/>
        <rFont val="Times New Roman"/>
        <family val="1"/>
        <charset val="238"/>
      </rPr>
      <t>3</t>
    </r>
  </si>
  <si>
    <t>Ročni   izkop kabelskega jarka za  polaganje kablov 1 kV v III. in IV. ktg.</t>
  </si>
  <si>
    <t>Strojno - ročni izkop obstoječega kabla 1 kV v III. in IV. ktg.</t>
  </si>
  <si>
    <t>M</t>
  </si>
  <si>
    <t>Nabava in vgradnja cevi za izdelavo kabelske  kanalizacije, 1x DWP fi 160 mm, izvedene pod travnatimi površinami; komplet z odvozom odvečnega materiala na deponijo in ureditvijo evidenčnih listov, polaganjem cevi v plast mivke/presejane zemlje 0,1 m okoli cevi, zasip s tamponom, komprimiranje, sanacijo na obstoječe stanje</t>
  </si>
  <si>
    <t>Izvedba križanja z ostalimi komunalnimi vodi, vključno z zakoličbo obstoječega voda in prisotnostjo predstavnika lastnika komunalnega voda v času izvajanja</t>
  </si>
  <si>
    <t>3.1.3 Elektromontažna dela</t>
  </si>
  <si>
    <t>Uvlečenje obstoječega kabla v predvidno zaščitno cev</t>
  </si>
  <si>
    <t>Odstranitev obstoječega NN kabla skupaj z zaščitno cevjo, vključno s predajo opreme investitorju oziroma  odvozom na deponijo in ureditvijo evidenčnih listov</t>
  </si>
  <si>
    <t>Dobava in montaža termo samokrčne kabelske spojke za spajanje Al kabla NA2XY-J, 4x70 mm2; vključno z veznim tulcem</t>
  </si>
  <si>
    <t>Nabava materiala in polaganje ozemljitev INOX 30x3,5 mm, položen nad kablom v kabelskem jarku</t>
  </si>
  <si>
    <t>Dobava in montaža tipskih INOX križnih sponk za valjanec</t>
  </si>
  <si>
    <t>3.1.4 Ostala dela in stroški</t>
  </si>
  <si>
    <t>Geodetski posnetek trase kabla</t>
  </si>
  <si>
    <t>Strokovni pregledi:; 
   kontrola ozemljitvene upornosti
   izvedba meritev na kablu
   prevzemi</t>
  </si>
  <si>
    <t>Sodelovanje predstavnika Elektro Celje d.d. pri izvedbi</t>
  </si>
  <si>
    <t>NN vod-prestavitev</t>
  </si>
  <si>
    <t>Nabava in vgradnja cevi za izdelavo kabelske  kanalizacije, 1x DWP fi 160 mm, izvedene pri križanju makadamske ceste; komplet z odvozom odvečnega materiala na deponijo in ureditvijo evidenčnih listov, polaganjem cevi v plast betona 0,1 m okoli cevi, zasip s tamponom, komprimiranje, sanacijo na obstoječe stanje</t>
  </si>
  <si>
    <t>Demontaža žične ograje in odvoz na deponijo</t>
  </si>
  <si>
    <t>Izdelava posteljice iz mešanih kamnitih zrn v debelini 30 cm, (z dobavo kamnitega materiala)</t>
  </si>
  <si>
    <t>Zasip drenaže z vodoprepustnim materialom frakcij 8/16mm, vključno z vgraditvijo filca, (z dobavo materiala)</t>
  </si>
  <si>
    <t>Zasip z mehko kamnino – 4. kategorije (jaški, kanalizacija, kanali, prepusti,…); bližnji kamnolom, (z dobavo materiala)</t>
  </si>
  <si>
    <t xml:space="preserve"> - stroške za zagotovitev stabilnosti objektov in gradbene jame za celotno fazo gradnje (razpiranja, izvedbe zagatnic,...),</t>
  </si>
  <si>
    <t xml:space="preserve"> - vsa dela za morebitno odvodnjavanje padavinske, izvorne in podtalne vode med gradnjo, vključno s potrebnim črpanjem tako, da se zagotovi stalno in kontrolirano odvodnjavanje, ter preprečitev zadrževanja vode in zamakanje raščenih in nasutih materialov,</t>
  </si>
  <si>
    <t xml:space="preserve"> - stroške zavarovanj in varovanj gradbenih jam oz. prostora celotnega gradbišča pred dotoki vode (črpanja, odvodnjavaja, izvedba potrebnih vodnjakov, strošk,e el. energije za črpanje, ponikalnic,...)</t>
  </si>
  <si>
    <t xml:space="preserve"> - nabavo, dobavo potrebnih materialov, transporte, začasne deponije, nakladanje in prelaganje,</t>
  </si>
  <si>
    <t xml:space="preserve"> - druge stroške, ki niso posebej opredeljeni v posameznih postavkah pogodbenega predračuna in so v skladu s pravili stroke in pravilnimi postopki izvajanja del in storitev nujno potrebni za izvedbo in predajo posameznih del tako, da izvajalec nima pravice zahtevati nikakršnega doplačila na ponudbeno ceno za posamezno postavko,</t>
  </si>
  <si>
    <t xml:space="preserve"> - stroške dobave in vgradnje pritrdilnega in drobnega materiala, ki so potrebni za izvedbo skladno z razpisno in projektno dokumentacijo,</t>
  </si>
  <si>
    <t xml:space="preserve"> - vse stroške, ki bodo nastali z izvajanjem preiskušanj tako v laboratoriju kot na kraju samem,</t>
  </si>
  <si>
    <t xml:space="preserve"> -stroške potrebnih merjenj opravljenih količin in kontrolnih merjenj,</t>
  </si>
  <si>
    <t xml:space="preserve"> - vse predpisane preiskave materialov, vključno z dodatnimi količinami materialov in vsa dela potrebna za izvedbo vzorčenj ter pridobitev ustreznih dokazil in izjav ,</t>
  </si>
  <si>
    <t xml:space="preserve"> - pripravo materiala, izdelavo, montažo in finalizacijo do kočne faze, vso potrebno zaščito pri delu in gradnji do primopredaje,</t>
  </si>
  <si>
    <t xml:space="preserve"> - zagotavljanje vseh začasnih prehodov za lastnike sosednjih zemljišč preko gradbišča, vzdrževanje in odstranitev le teh po končani gradnji,</t>
  </si>
  <si>
    <t xml:space="preserve"> - vse horizontalne in vertikalne transporte, raztovarjanje, skladiščenje, notranji transport na gradbišču, delovno silo za vsa dela,</t>
  </si>
  <si>
    <t xml:space="preserve"> - nabavo in transport vseh osnovnih in pomožnih materialov, vključno z dajatvami, kot so carina, davki, maipulativni stroški, idr.</t>
  </si>
  <si>
    <t xml:space="preserve"> - vsa dela in pomožna dela, ki so potrebna za dokončanje posamezne postavke oz. celotnega objekta (ceste,...)</t>
  </si>
  <si>
    <t xml:space="preserve"> - stroške izvedbe in vzdrževanja dostopnih in gradbiščnih poti, delovnih platojev (vključno s stroški vseh potrebnih soglasij in dovoljenj) ter stroške začasne uporabe zemljišč za dostopne poti, vključno s stroški povrnitve zemljišč in obstoječih poti oz. cest v prvotno stanje po končani gradnji</t>
  </si>
  <si>
    <t xml:space="preserve"> - označevanje, zavarovanje in varovanje gradbišča (skladno z varnostnim načrtom)</t>
  </si>
  <si>
    <t xml:space="preserve"> - odstranitev vseh pomožnih objektov in konstrukcij po zaključku gradnje.</t>
  </si>
  <si>
    <t xml:space="preserve"> - organizacijo gradbišča z vsemi objekti, inštalacijami in orodji, zagotovitev varnostnih, higijenskih in tehničnih pogojev ter predpisanih oznak gradbišča (postavitev in odstranitev)</t>
  </si>
  <si>
    <t xml:space="preserve"> - vse takse oz. stroške odlaganja gradbenih odpadkov na trajne in začasne deopnije,</t>
  </si>
  <si>
    <t xml:space="preserve"> - vsa dela in material potrebna za popolno dokončanje posamezne postavke tudi, če v postavki niso posebej opisana,</t>
  </si>
  <si>
    <t>Ponudbna cena za izvedbo mora v enoti mere vključevati:</t>
  </si>
  <si>
    <t>Odškodnine zaradi posega na zemljišča, ki niso v lasti RS oz. niso odkupljena za potrebe gradnje in na zemljišča na katerih ni sklenjena služnost, so strošek izvajalca.</t>
  </si>
  <si>
    <t>Izvajalec je dolžan voditi evidenco odloženih odpadkov na deponije.</t>
  </si>
  <si>
    <t>Vse količine izkopov, nasipov in zasipov se obračunavajo v raščenem stanju oz. vgrajenem zbitem stanju.</t>
  </si>
  <si>
    <t>Ves material, ki se bo uporabljal za izvedbo, mora biti opremljen s potrdili o kvaliteti v skladu z zakonom o standardizaciji in odgovarjati veljavnim tehničnim predpisom in normam za posamezno vrsto materiala in del. V vseh fazah izdelave mora biti zagotovljena sledljivost materiala. Izvajalec posameznih del mora zagotoviti nemoten potek gradnje v smislu dobave materiala, delovne sile, vertikalnega in horizontalnega transporta ter zavarovaja gradbišča. Vsi proizvodi, ki se vgrajujejo morajo biti atestirani. Izjave o lastnostih z ustrezno normo mora izvajalec predložiti pred pričetkom gradnje.</t>
  </si>
  <si>
    <t>Sestavni del PZI dokumentacije in s tem predračuna je tudi ostala grafična projektna dokumentacija. Ponudnik mora pri oblikovanju cen obvezno upoštevati detajle in opise v grafičnem delu projektne dokumentacije.</t>
  </si>
  <si>
    <t xml:space="preserve">Pred pričetkom del mora izvajalec preučiti vse dele projektne dokumentacije ter v primeru nejasnosti zahtevati pojasnila projektanta oz. podati svoje pripombe. Izvajalec je dolžan upoštevati vse v Republiki Sloveniji veljavne zakone, tehnične predpise, standarde, smernice, ki obravnavajo gradnjo inženirskih objektov. V kolikor v posamezni postavki ni posebej označeno, je mišljena izvedba v skladu s pozitivno gradbeno prakso. Če se v času gradnje pojavijo kakršnekoli spremembe v izvedbi, jih mora potrditi vodja nadzora v soglasju s projektantom in naročnikom.        </t>
  </si>
  <si>
    <t>SPLOŠNO:</t>
  </si>
  <si>
    <t>Projektantski nadzor.                         Opomba: Ponudnik ne sme spreminjati vrednosti postavke. Obračun se bo vršil na podlagi računov projektanta.</t>
  </si>
  <si>
    <t>Geotehnični nadzor.                                Opomba: Ponudnik ne sme spreminjati vrednosti postavke. Obračun se bo vršil na podlagi računov geotehničnega nadzora.</t>
  </si>
  <si>
    <t>Izdelava projektne dokumentacije - projekt izvedenih del (PID) z navodili za vzdrževanje in obratovanje, posnetkom izvedenih del (geodetski načrt), BCP (skladno z navodili),.....  - 4 izvodi</t>
  </si>
  <si>
    <t xml:space="preserve"> - vse postavke za zemeljska dela vključujejo tudi stroške nakladanja, transportov na začasne in trajne deponije, vsa razprostiranja,....</t>
  </si>
  <si>
    <t>Dobava in vgraditev nasipa iz kamnine IV. ktg. (bližnji kamnolom z dobavo kamnitega materiala)</t>
  </si>
  <si>
    <t xml:space="preserve"> - stroške za zagotovitev sprijemnosti med posameznimi asfaltnimi plastmi (pobrizg z ustrezno emulzijo).</t>
  </si>
  <si>
    <t>Izdelava nevezane nosilne plasti gramoza v debelini 21 do 30 cm; "savske kugle" (zasip otoka v krožnem križišču).                   Opomba: Vključno z dobavo</t>
  </si>
  <si>
    <t>Dobava in vgraditev nasipa iz kamnine IV. ktg. (bližnji kamnolom, z dobavo)</t>
  </si>
  <si>
    <t>Projektantski nadzor.                              Opomba: Ponudnik ne sme spreminjati vrednosti postavke. Obračun se bo vršil na podlagi računov projektanta.</t>
  </si>
  <si>
    <t>Izdelava projektne dokumentacije - projekt izvedenih del (PID) z navodili za vzdrževanje in obratovanje, posnetkom izvedenih del (geodetski načrt), BCP (skladno z navodili),.....  - 4 izvodi.     Opomba: dokumentacija mora vključevati poleg C+R, tudi CR in NN prestavitev</t>
  </si>
  <si>
    <t xml:space="preserve"> - stroške izdelave vse potrebne dokumentacije za komisijski pregled oz. predajo objekta - DZO,.....</t>
  </si>
  <si>
    <t>Nepredvidena dela 10% (od 1.-6.)</t>
  </si>
  <si>
    <t>Postavitev delne zapore cestišča s pripadajočo prometno signalizacijo, za vse faze del. Upoštevati vsa dela potrebna za izvedbo zapore za vse faze del za ves čas trajanja (vključno z izdelavo potrebnih elaboratov zapore (spremembe) in pridobitvijo dovoljenj). Zapora se postavi po elaboratu E-166/2020-ZPU. Ponudnik ne sme spreminjati vrednosti postavke. Obračun se bo vršil na podlagi računov koncesionarja.</t>
  </si>
  <si>
    <t>Izdelava nevezane nosilne plasti enakomerno zrnatega drobljenca iz kamnine v debelini 21 do 30 cm (vključno z dobavo materiala)</t>
  </si>
  <si>
    <t>Izdelava bankine iz drobljenca, široke 0,76 do 1,00 m (z dobavo materiala)</t>
  </si>
  <si>
    <t>Izdelava bankine iz drobljenca, široke do 0,50 m (z dobavo materiala)</t>
  </si>
  <si>
    <t>SKUPAJ brez DDV:</t>
  </si>
  <si>
    <t>Izdelava nevezane nosilne plasti enakomerno zrnatega drobljenca iz kamnine v debelini 21 do 30 cm (z dobavo materila)</t>
  </si>
  <si>
    <t>Izdelava nevezane nosilne plasti enakomerno zrnatega drobljenca iz kamnine v debelini 21 do 30 cm (z dobavo materiala)</t>
  </si>
  <si>
    <t>SKUPAJ DELA brez DDV:</t>
  </si>
  <si>
    <t>Projektantski nadzor.                                                      Opomba: Ponudnik ne sme spreminjati vrednosti postavke. Obračun se bo vršil na podlagi računov projektanta.</t>
  </si>
  <si>
    <t>Doplačilo za izdelavo prekinjenih vzdolžnih označb na vozišču, širina črte 10 cm</t>
  </si>
  <si>
    <r>
      <t xml:space="preserve">Izdelava tankoslojne prečne in ostalih označb na vozišču z enokomponentno RDEČO barvo, vključno 250 g/m2 posipa z drobci / kroglicami stekla, strojno, debelina plasti suhe snovi 250 </t>
    </r>
    <r>
      <rPr>
        <sz val="10"/>
        <rFont val="Calibri"/>
        <family val="2"/>
        <charset val="238"/>
      </rPr>
      <t>μ</t>
    </r>
    <r>
      <rPr>
        <sz val="10"/>
        <rFont val="Arial CE"/>
        <charset val="238"/>
      </rPr>
      <t>m, površina označbe nad 1,5 m2 (kolesarski prehod)</t>
    </r>
  </si>
  <si>
    <t>168*</t>
  </si>
  <si>
    <r>
      <t xml:space="preserve">Izdelava tankoslojne prečne in ostalih označb na vozišču z enokomponentno RDEČO barvo, vključno 250 g/m2 posipa z drobci / kroglicami stekla, strojno, debelina plasti suhe snovi 250 </t>
    </r>
    <r>
      <rPr>
        <sz val="10"/>
        <rFont val="Calibri"/>
        <family val="2"/>
        <charset val="238"/>
      </rPr>
      <t>µm</t>
    </r>
    <r>
      <rPr>
        <sz val="10"/>
        <rFont val="Arial CE"/>
        <charset val="238"/>
      </rPr>
      <t>, površina označbe 0,6 do 1,0 m2</t>
    </r>
  </si>
  <si>
    <t>166*</t>
  </si>
  <si>
    <t>Izdelava tankoslojne vzdolžne označbe na vozišču z enokomponentno belo barvo, vključno 250 g/m2 posipa z drobci / kroglicami stekla, strojno, debelina plasti suhe snovi 250 μm, širina črte 10 cm (5112, 5121)</t>
  </si>
  <si>
    <t>Izdelava obrabne in zaporne plasti bituminizirane zmesi AC 11 surf B 50/70 A2-Z2 v debelini 4 cm. Opomba: Vključno s potrebnim pobrizgom za sprejemljivost asfaltnih plasti)</t>
  </si>
  <si>
    <t xml:space="preserve"> - stroške zaključnih del na gradbišču, odstranitev in odvoz odpadkov,</t>
  </si>
  <si>
    <t>m1</t>
  </si>
  <si>
    <t>21 424</t>
  </si>
  <si>
    <t>Izkop vezljive zemljine/zrnate kamnine – 3. kategorije za gradbene jame za objekte, globine 1,1 do 2,0 m – strojno, planiranje dna ročno</t>
  </si>
  <si>
    <t>24 212</t>
  </si>
  <si>
    <t>Zasip z vezljivo zemljino – 3. kategorije - strojno</t>
  </si>
  <si>
    <t>* V postavki upoštevana zemljina iz izkopa vgradnja, prevoz in utrditev materiala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</si>
</sst>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quot;SIT&quot;_-;\-* #,##0.00\ &quot;SIT&quot;_-;_-* &quot;-&quot;??\ &quot;SIT&quot;_-;_-@_-"/>
    <numFmt numFmtId="165" formatCode="_-* #,##0.00\ _S_I_T_-;\-* #,##0.00\ _S_I_T_-;_-* &quot;-&quot;??\ _S_I_T_-;_-@_-"/>
    <numFmt numFmtId="166" formatCode="0.0"/>
    <numFmt numFmtId="167" formatCode="#,##0.00\ &quot;€&quot;"/>
    <numFmt numFmtId="168" formatCode="#,##0.000"/>
    <numFmt numFmtId="169" formatCode="#,##0.00\ &quot;EUR&quot;"/>
    <numFmt numFmtId="170" formatCode="#,##0.00\ [$EUR]"/>
    <numFmt numFmtId="171" formatCode="_-* #,##0.00\ [$€-1]_-;\-* #,##0.00\ [$€-1]_-;_-* &quot;-&quot;??\ [$€-1]_-;_-@_-"/>
    <numFmt numFmtId="172" formatCode="#,##0.00\ [$€-1]"/>
    <numFmt numFmtId="173" formatCode="#,##0\ [$€-1]"/>
    <numFmt numFmtId="174" formatCode="#,##0.0"/>
    <numFmt numFmtId="175" formatCode="#,##0.000000000"/>
    <numFmt numFmtId="176" formatCode="0_)"/>
    <numFmt numFmtId="177" formatCode="0.0%"/>
    <numFmt numFmtId="178" formatCode="#,##0.00\ &quot;SIT&quot;"/>
    <numFmt numFmtId="179" formatCode="#,##0.00\ _S_I_T"/>
    <numFmt numFmtId="180" formatCode="0.000"/>
    <numFmt numFmtId="181" formatCode="0.0000"/>
  </numFmts>
  <fonts count="87">
    <font>
      <sz val="10"/>
      <name val="Arial CE"/>
      <charset val="238"/>
    </font>
    <font>
      <b/>
      <sz val="10"/>
      <name val="Arial CE"/>
      <charset val="238"/>
    </font>
    <font>
      <i/>
      <sz val="10"/>
      <name val="Arial CE"/>
      <charset val="238"/>
    </font>
    <font>
      <sz val="10"/>
      <name val="Arial CE"/>
      <charset val="238"/>
    </font>
    <font>
      <b/>
      <sz val="9"/>
      <name val="Arial CE"/>
      <charset val="238"/>
    </font>
    <font>
      <vertAlign val="superscript"/>
      <sz val="10"/>
      <name val="Arial CE"/>
      <family val="2"/>
      <charset val="238"/>
    </font>
    <font>
      <sz val="10"/>
      <name val="Arial CE"/>
      <family val="2"/>
      <charset val="238"/>
    </font>
    <font>
      <b/>
      <sz val="14"/>
      <name val="Arial CE"/>
      <family val="2"/>
      <charset val="238"/>
    </font>
    <font>
      <sz val="12"/>
      <name val="Arial CE"/>
      <family val="2"/>
      <charset val="238"/>
    </font>
    <font>
      <sz val="14"/>
      <name val="Arial CE"/>
      <family val="2"/>
      <charset val="238"/>
    </font>
    <font>
      <b/>
      <sz val="12"/>
      <name val="Arial CE"/>
      <charset val="238"/>
    </font>
    <font>
      <sz val="10"/>
      <color indexed="10"/>
      <name val="Arial CE"/>
      <family val="2"/>
      <charset val="238"/>
    </font>
    <font>
      <b/>
      <sz val="10"/>
      <name val="Arial CE"/>
      <family val="2"/>
      <charset val="238"/>
    </font>
    <font>
      <sz val="11"/>
      <name val="Arial CE"/>
      <charset val="238"/>
    </font>
    <font>
      <sz val="11"/>
      <name val="Arial"/>
      <family val="2"/>
      <charset val="238"/>
    </font>
    <font>
      <sz val="10"/>
      <name val="Arial"/>
      <family val="2"/>
    </font>
    <font>
      <b/>
      <sz val="8"/>
      <name val="Arial CE"/>
      <charset val="238"/>
    </font>
    <font>
      <b/>
      <sz val="16"/>
      <name val="Arial CE"/>
      <family val="2"/>
      <charset val="238"/>
    </font>
    <font>
      <sz val="16"/>
      <name val="Arial CE"/>
      <family val="2"/>
      <charset val="238"/>
    </font>
    <font>
      <b/>
      <sz val="9"/>
      <name val="Arial"/>
      <family val="2"/>
      <charset val="238"/>
    </font>
    <font>
      <sz val="14"/>
      <name val="Arial CE"/>
      <charset val="238"/>
    </font>
    <font>
      <sz val="10"/>
      <name val="Arial"/>
      <family val="2"/>
      <charset val="238"/>
    </font>
    <font>
      <sz val="10"/>
      <name val="Calibri"/>
      <family val="2"/>
      <charset val="238"/>
    </font>
    <font>
      <vertAlign val="superscript"/>
      <sz val="10"/>
      <name val="Arial CE"/>
      <charset val="238"/>
    </font>
    <font>
      <sz val="12"/>
      <name val="Arial CE"/>
      <charset val="238"/>
    </font>
    <font>
      <b/>
      <sz val="12"/>
      <color indexed="8"/>
      <name val="SSPalatino"/>
      <charset val="238"/>
    </font>
    <font>
      <b/>
      <sz val="14"/>
      <name val="Arial CE"/>
      <charset val="238"/>
    </font>
    <font>
      <b/>
      <sz val="20"/>
      <name val="Arial CE"/>
      <family val="2"/>
      <charset val="238"/>
    </font>
    <font>
      <sz val="20"/>
      <name val="Arial CE"/>
      <family val="2"/>
      <charset val="238"/>
    </font>
    <font>
      <b/>
      <sz val="10"/>
      <name val="Arial"/>
      <family val="2"/>
    </font>
    <font>
      <b/>
      <sz val="12"/>
      <name val="Arial"/>
      <family val="2"/>
    </font>
    <font>
      <sz val="12"/>
      <name val="Arial"/>
      <family val="2"/>
    </font>
    <font>
      <b/>
      <sz val="10"/>
      <name val="Arial"/>
      <family val="2"/>
      <charset val="238"/>
    </font>
    <font>
      <b/>
      <sz val="10"/>
      <name val="Times New Roman"/>
      <family val="1"/>
      <charset val="238"/>
    </font>
    <font>
      <b/>
      <sz val="12"/>
      <color indexed="8"/>
      <name val="Arial"/>
      <family val="2"/>
    </font>
    <font>
      <b/>
      <sz val="12"/>
      <color indexed="11"/>
      <name val="Arial"/>
      <family val="2"/>
    </font>
    <font>
      <b/>
      <sz val="12"/>
      <color indexed="40"/>
      <name val="Arial"/>
      <family val="2"/>
    </font>
    <font>
      <b/>
      <sz val="12"/>
      <color indexed="61"/>
      <name val="Arial"/>
      <family val="2"/>
    </font>
    <font>
      <b/>
      <sz val="14"/>
      <name val="Arial"/>
      <family val="2"/>
    </font>
    <font>
      <b/>
      <sz val="12"/>
      <color indexed="8"/>
      <name val="Arial"/>
      <family val="2"/>
      <charset val="238"/>
    </font>
    <font>
      <b/>
      <sz val="12"/>
      <name val="Arial"/>
      <family val="2"/>
      <charset val="238"/>
    </font>
    <font>
      <b/>
      <sz val="10"/>
      <color indexed="8"/>
      <name val="Arial"/>
      <family val="2"/>
    </font>
    <font>
      <sz val="12"/>
      <name val="Arial"/>
      <family val="2"/>
      <charset val="238"/>
    </font>
    <font>
      <sz val="10"/>
      <color indexed="10"/>
      <name val="Arial"/>
      <family val="2"/>
    </font>
    <font>
      <b/>
      <sz val="12"/>
      <name val="SSPalatino"/>
      <charset val="238"/>
    </font>
    <font>
      <sz val="10"/>
      <color indexed="8"/>
      <name val="Arial"/>
      <family val="2"/>
      <charset val="238"/>
    </font>
    <font>
      <sz val="10"/>
      <color indexed="8"/>
      <name val="MS Sans Serif"/>
      <family val="2"/>
      <charset val="238"/>
    </font>
    <font>
      <b/>
      <sz val="14"/>
      <color indexed="8"/>
      <name val="Arial"/>
      <family val="2"/>
    </font>
    <font>
      <b/>
      <sz val="14"/>
      <color indexed="11"/>
      <name val="Arial"/>
      <family val="2"/>
    </font>
    <font>
      <b/>
      <sz val="14"/>
      <color indexed="40"/>
      <name val="Arial"/>
      <family val="2"/>
    </font>
    <font>
      <b/>
      <sz val="14"/>
      <color indexed="61"/>
      <name val="Arial"/>
      <family val="2"/>
    </font>
    <font>
      <b/>
      <sz val="8"/>
      <color indexed="8"/>
      <name val="Arial"/>
      <family val="2"/>
    </font>
    <font>
      <b/>
      <sz val="8"/>
      <color indexed="11"/>
      <name val="Arial"/>
      <family val="2"/>
    </font>
    <font>
      <b/>
      <sz val="8"/>
      <color indexed="40"/>
      <name val="Arial"/>
      <family val="2"/>
    </font>
    <font>
      <b/>
      <sz val="8"/>
      <color indexed="61"/>
      <name val="Arial"/>
      <family val="2"/>
    </font>
    <font>
      <i/>
      <sz val="10"/>
      <name val="Arial"/>
      <family val="2"/>
      <charset val="238"/>
    </font>
    <font>
      <sz val="8"/>
      <color indexed="8"/>
      <name val="Arial"/>
      <family val="2"/>
    </font>
    <font>
      <sz val="8"/>
      <name val="Arial"/>
      <family val="2"/>
    </font>
    <font>
      <sz val="8"/>
      <name val="Arial"/>
      <family val="2"/>
      <charset val="238"/>
    </font>
    <font>
      <sz val="12"/>
      <color indexed="8"/>
      <name val="Arial"/>
      <family val="2"/>
      <charset val="238"/>
    </font>
    <font>
      <sz val="12"/>
      <color indexed="11"/>
      <name val="Arial"/>
      <family val="2"/>
      <charset val="238"/>
    </font>
    <font>
      <sz val="12"/>
      <color indexed="40"/>
      <name val="Arial"/>
      <family val="2"/>
      <charset val="238"/>
    </font>
    <font>
      <sz val="12"/>
      <color indexed="61"/>
      <name val="Arial"/>
      <family val="2"/>
      <charset val="238"/>
    </font>
    <font>
      <vertAlign val="superscript"/>
      <sz val="10"/>
      <name val="Arial"/>
      <family val="2"/>
      <charset val="238"/>
    </font>
    <font>
      <i/>
      <u/>
      <sz val="10"/>
      <name val="Arial"/>
      <family val="2"/>
      <charset val="238"/>
    </font>
    <font>
      <sz val="14"/>
      <name val="Arial"/>
      <family val="2"/>
    </font>
    <font>
      <i/>
      <u/>
      <sz val="10"/>
      <name val="Arial"/>
      <family val="2"/>
    </font>
    <font>
      <b/>
      <sz val="8"/>
      <name val="Arial"/>
      <family val="2"/>
    </font>
    <font>
      <vertAlign val="superscript"/>
      <sz val="10"/>
      <name val="Arial"/>
      <family val="2"/>
    </font>
    <font>
      <b/>
      <sz val="10"/>
      <color indexed="8"/>
      <name val="Arial"/>
      <family val="2"/>
      <charset val="238"/>
    </font>
    <font>
      <b/>
      <sz val="10"/>
      <color indexed="12"/>
      <name val="Arial"/>
      <family val="2"/>
    </font>
    <font>
      <sz val="12"/>
      <name val="Times New Roman"/>
      <family val="1"/>
      <charset val="238"/>
    </font>
    <font>
      <b/>
      <sz val="11"/>
      <color theme="1"/>
      <name val="Calibri"/>
      <family val="2"/>
      <charset val="238"/>
      <scheme val="minor"/>
    </font>
    <font>
      <sz val="10"/>
      <color rgb="FFFF0000"/>
      <name val="Arial CE"/>
      <charset val="238"/>
    </font>
    <font>
      <sz val="11"/>
      <name val="Calibri"/>
      <family val="2"/>
      <scheme val="minor"/>
    </font>
    <font>
      <b/>
      <sz val="10"/>
      <color theme="1"/>
      <name val="Calibri"/>
      <family val="2"/>
      <charset val="238"/>
      <scheme val="minor"/>
    </font>
    <font>
      <sz val="9"/>
      <color theme="1"/>
      <name val="Calibri"/>
      <family val="2"/>
      <charset val="238"/>
      <scheme val="minor"/>
    </font>
    <font>
      <b/>
      <sz val="9"/>
      <color indexed="8"/>
      <name val="Calibri"/>
      <family val="2"/>
      <charset val="238"/>
    </font>
    <font>
      <b/>
      <sz val="9"/>
      <name val="Calibri"/>
      <family val="2"/>
      <charset val="238"/>
      <scheme val="minor"/>
    </font>
    <font>
      <sz val="9"/>
      <color rgb="FFFF0000"/>
      <name val="Calibri"/>
      <family val="2"/>
      <charset val="238"/>
      <scheme val="minor"/>
    </font>
    <font>
      <sz val="9"/>
      <name val="Calibri"/>
      <family val="2"/>
      <charset val="238"/>
      <scheme val="minor"/>
    </font>
    <font>
      <vertAlign val="superscript"/>
      <sz val="12"/>
      <name val="Times New Roman"/>
      <family val="1"/>
      <charset val="238"/>
    </font>
    <font>
      <sz val="10"/>
      <name val="Times New Roman"/>
      <family val="1"/>
    </font>
    <font>
      <b/>
      <sz val="12"/>
      <name val="Times New Roman"/>
      <family val="1"/>
    </font>
    <font>
      <i/>
      <sz val="10"/>
      <name val="Arial"/>
      <family val="2"/>
    </font>
    <font>
      <sz val="10"/>
      <name val="Arial CE"/>
    </font>
    <font>
      <sz val="10"/>
      <color theme="1"/>
      <name val="Arial"/>
      <family val="2"/>
    </font>
  </fonts>
  <fills count="5">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5" fillId="0" borderId="0"/>
    <xf numFmtId="0" fontId="21" fillId="0" borderId="0"/>
    <xf numFmtId="0" fontId="21" fillId="0" borderId="0"/>
    <xf numFmtId="0" fontId="14" fillId="0" borderId="0"/>
    <xf numFmtId="0" fontId="46"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85" fillId="0" borderId="0"/>
  </cellStyleXfs>
  <cellXfs count="526">
    <xf numFmtId="0" fontId="0" fillId="0" borderId="0" xfId="0"/>
    <xf numFmtId="0" fontId="4" fillId="0" borderId="0" xfId="0" applyFont="1" applyAlignment="1">
      <alignment horizontal="center"/>
    </xf>
    <xf numFmtId="4" fontId="4" fillId="0" borderId="0" xfId="0" applyNumberFormat="1" applyFont="1" applyAlignment="1">
      <alignment horizontal="center"/>
    </xf>
    <xf numFmtId="4" fontId="0" fillId="0" borderId="0" xfId="0" applyNumberFormat="1" applyAlignment="1"/>
    <xf numFmtId="4" fontId="0" fillId="0" borderId="0" xfId="0" applyNumberFormat="1" applyAlignment="1">
      <alignment horizontal="center"/>
    </xf>
    <xf numFmtId="0" fontId="0" fillId="0" borderId="0" xfId="0" applyAlignment="1">
      <alignment horizontal="center"/>
    </xf>
    <xf numFmtId="0" fontId="0" fillId="0" borderId="0" xfId="0" applyAlignment="1">
      <alignment horizontal="justify"/>
    </xf>
    <xf numFmtId="0" fontId="0" fillId="0" borderId="1" xfId="0" applyBorder="1"/>
    <xf numFmtId="4" fontId="0" fillId="0" borderId="1" xfId="0" applyNumberFormat="1" applyBorder="1" applyAlignment="1"/>
    <xf numFmtId="0" fontId="4" fillId="0" borderId="2" xfId="0" applyFont="1" applyBorder="1" applyAlignment="1">
      <alignment horizontal="center" vertical="top"/>
    </xf>
    <xf numFmtId="4" fontId="4" fillId="0" borderId="2" xfId="0" applyNumberFormat="1" applyFont="1" applyBorder="1" applyAlignment="1">
      <alignment horizontal="center" vertical="top"/>
    </xf>
    <xf numFmtId="4" fontId="0" fillId="0" borderId="0" xfId="0" applyNumberFormat="1" applyAlignment="1">
      <alignment horizontal="right"/>
    </xf>
    <xf numFmtId="4" fontId="0" fillId="0" borderId="1" xfId="0" applyNumberFormat="1" applyBorder="1" applyAlignment="1">
      <alignment horizontal="right"/>
    </xf>
    <xf numFmtId="0" fontId="0" fillId="0" borderId="0" xfId="0" applyAlignment="1">
      <alignment horizontal="right"/>
    </xf>
    <xf numFmtId="0" fontId="0" fillId="0" borderId="3" xfId="0" applyBorder="1"/>
    <xf numFmtId="4" fontId="0" fillId="0" borderId="3" xfId="0" applyNumberFormat="1" applyBorder="1" applyAlignment="1">
      <alignment horizontal="right"/>
    </xf>
    <xf numFmtId="0" fontId="0" fillId="0" borderId="3" xfId="0" applyBorder="1" applyAlignment="1">
      <alignment horizontal="center"/>
    </xf>
    <xf numFmtId="4" fontId="0" fillId="0" borderId="3" xfId="0" applyNumberFormat="1" applyBorder="1" applyAlignment="1"/>
    <xf numFmtId="4" fontId="0" fillId="0" borderId="3" xfId="0" applyNumberFormat="1" applyBorder="1" applyAlignment="1">
      <alignment horizontal="center"/>
    </xf>
    <xf numFmtId="4" fontId="4" fillId="0" borderId="2" xfId="0" applyNumberFormat="1" applyFont="1" applyBorder="1" applyAlignment="1">
      <alignment horizontal="center"/>
    </xf>
    <xf numFmtId="0" fontId="0" fillId="0" borderId="0" xfId="0" applyBorder="1"/>
    <xf numFmtId="0" fontId="0" fillId="0" borderId="1" xfId="0" applyBorder="1" applyAlignment="1">
      <alignment horizontal="right"/>
    </xf>
    <xf numFmtId="0" fontId="0" fillId="0" borderId="0" xfId="0" applyBorder="1" applyAlignment="1">
      <alignment vertical="top"/>
    </xf>
    <xf numFmtId="4" fontId="0" fillId="0" borderId="0" xfId="0" applyNumberFormat="1" applyBorder="1" applyAlignment="1">
      <alignment horizontal="right"/>
    </xf>
    <xf numFmtId="0" fontId="0" fillId="0" borderId="0" xfId="0" applyAlignment="1">
      <alignment horizontal="left" vertical="top"/>
    </xf>
    <xf numFmtId="0" fontId="0" fillId="0" borderId="3" xfId="0" applyBorder="1" applyAlignment="1">
      <alignment horizontal="right"/>
    </xf>
    <xf numFmtId="0" fontId="0" fillId="0" borderId="0" xfId="0" applyAlignment="1"/>
    <xf numFmtId="0" fontId="4" fillId="0" borderId="2" xfId="0" applyFont="1" applyBorder="1" applyAlignment="1">
      <alignment horizontal="center"/>
    </xf>
    <xf numFmtId="0" fontId="0" fillId="0" borderId="0" xfId="0" applyBorder="1" applyAlignment="1">
      <alignment horizontal="right"/>
    </xf>
    <xf numFmtId="4" fontId="0" fillId="0" borderId="0" xfId="0" applyNumberFormat="1" applyBorder="1" applyAlignment="1">
      <alignment horizontal="center"/>
    </xf>
    <xf numFmtId="0" fontId="0" fillId="0" borderId="1" xfId="0" applyBorder="1" applyAlignment="1"/>
    <xf numFmtId="0" fontId="0" fillId="0" borderId="3" xfId="0" applyBorder="1" applyAlignment="1"/>
    <xf numFmtId="0" fontId="0" fillId="0" borderId="0" xfId="0" applyBorder="1" applyAlignment="1">
      <alignment horizontal="justify"/>
    </xf>
    <xf numFmtId="4" fontId="6" fillId="0" borderId="0" xfId="0" applyNumberFormat="1" applyFont="1" applyBorder="1" applyAlignment="1">
      <alignment horizontal="right"/>
    </xf>
    <xf numFmtId="0" fontId="8" fillId="0" borderId="0" xfId="0" applyFont="1" applyAlignment="1">
      <alignment horizontal="centerContinuous"/>
    </xf>
    <xf numFmtId="0" fontId="0" fillId="0" borderId="0" xfId="0" applyAlignment="1">
      <alignment horizontal="centerContinuous"/>
    </xf>
    <xf numFmtId="4" fontId="0" fillId="0" borderId="0" xfId="0" applyNumberFormat="1" applyAlignment="1">
      <alignment horizontal="centerContinuous"/>
    </xf>
    <xf numFmtId="0" fontId="9" fillId="0" borderId="0" xfId="0" applyFont="1" applyAlignment="1">
      <alignment horizontal="centerContinuous"/>
    </xf>
    <xf numFmtId="0" fontId="8" fillId="0" borderId="0" xfId="0" applyFont="1" applyAlignment="1">
      <alignment vertical="top"/>
    </xf>
    <xf numFmtId="0" fontId="8" fillId="0" borderId="0" xfId="0" applyFont="1" applyAlignment="1">
      <alignment horizontal="left"/>
    </xf>
    <xf numFmtId="4" fontId="8" fillId="0" borderId="0" xfId="0" applyNumberFormat="1" applyFont="1" applyAlignment="1">
      <alignment horizontal="right"/>
    </xf>
    <xf numFmtId="0" fontId="8" fillId="0" borderId="0" xfId="0" applyFont="1" applyAlignment="1">
      <alignment horizontal="center"/>
    </xf>
    <xf numFmtId="0" fontId="8" fillId="0" borderId="0" xfId="0" applyFont="1" applyBorder="1" applyAlignment="1">
      <alignment horizontal="right"/>
    </xf>
    <xf numFmtId="0" fontId="8" fillId="0" borderId="0" xfId="0" applyFont="1"/>
    <xf numFmtId="0" fontId="1" fillId="0" borderId="0" xfId="0" applyFont="1"/>
    <xf numFmtId="4" fontId="1" fillId="0" borderId="0" xfId="0" applyNumberFormat="1" applyFont="1" applyAlignment="1">
      <alignment horizontal="right"/>
    </xf>
    <xf numFmtId="0" fontId="1" fillId="0" borderId="0" xfId="0" applyFont="1" applyAlignment="1">
      <alignment horizontal="center"/>
    </xf>
    <xf numFmtId="0" fontId="1" fillId="0" borderId="0" xfId="0" applyFont="1" applyBorder="1" applyAlignment="1">
      <alignment horizontal="right"/>
    </xf>
    <xf numFmtId="4" fontId="1" fillId="0" borderId="0" xfId="0" applyNumberFormat="1" applyFont="1" applyAlignment="1"/>
    <xf numFmtId="0" fontId="0" fillId="0" borderId="0" xfId="0" applyBorder="1" applyAlignment="1">
      <alignment horizontal="center"/>
    </xf>
    <xf numFmtId="4" fontId="0" fillId="0" borderId="0" xfId="0" applyNumberFormat="1" applyBorder="1" applyAlignment="1"/>
    <xf numFmtId="0" fontId="1" fillId="0" borderId="0" xfId="0" applyFont="1" applyBorder="1" applyAlignment="1">
      <alignment vertical="top"/>
    </xf>
    <xf numFmtId="0" fontId="1" fillId="0" borderId="0" xfId="0" applyFont="1" applyBorder="1"/>
    <xf numFmtId="0" fontId="1" fillId="0" borderId="0" xfId="0" applyFont="1" applyAlignment="1">
      <alignment horizontal="right"/>
    </xf>
    <xf numFmtId="0" fontId="0" fillId="0" borderId="0" xfId="0" applyBorder="1" applyAlignment="1"/>
    <xf numFmtId="0" fontId="1" fillId="0" borderId="0" xfId="0" applyFont="1" applyAlignment="1"/>
    <xf numFmtId="0" fontId="10" fillId="0" borderId="0" xfId="0" applyFont="1"/>
    <xf numFmtId="4" fontId="0" fillId="0" borderId="3" xfId="0" applyNumberFormat="1" applyBorder="1"/>
    <xf numFmtId="4" fontId="6" fillId="0" borderId="0" xfId="0" applyNumberFormat="1" applyFont="1" applyAlignment="1">
      <alignment horizontal="right"/>
    </xf>
    <xf numFmtId="0" fontId="0" fillId="0" borderId="0" xfId="0" applyFill="1"/>
    <xf numFmtId="0" fontId="0" fillId="0" borderId="0" xfId="0" applyBorder="1" applyAlignment="1">
      <alignment horizontal="left" vertical="top"/>
    </xf>
    <xf numFmtId="0" fontId="11" fillId="0" borderId="0" xfId="0" applyFont="1"/>
    <xf numFmtId="0" fontId="6" fillId="0" borderId="0" xfId="0" applyFont="1" applyAlignment="1">
      <alignment horizontal="justify"/>
    </xf>
    <xf numFmtId="0" fontId="1" fillId="0" borderId="0" xfId="0" applyFont="1" applyBorder="1" applyAlignment="1" applyProtection="1">
      <alignment vertical="top" wrapText="1"/>
      <protection locked="0"/>
    </xf>
    <xf numFmtId="0" fontId="1" fillId="0" borderId="0" xfId="0" applyFont="1" applyBorder="1" applyAlignment="1">
      <alignment horizontal="right" vertical="top" wrapText="1"/>
    </xf>
    <xf numFmtId="0" fontId="0" fillId="0" borderId="3" xfId="0" applyBorder="1" applyAlignment="1">
      <alignment horizontal="justify"/>
    </xf>
    <xf numFmtId="4" fontId="6" fillId="0" borderId="0" xfId="0" applyNumberFormat="1" applyFont="1" applyBorder="1" applyAlignment="1">
      <alignment horizontal="center"/>
    </xf>
    <xf numFmtId="0" fontId="12" fillId="0" borderId="0" xfId="0" applyFont="1" applyBorder="1"/>
    <xf numFmtId="0" fontId="12" fillId="0" borderId="0" xfId="0" applyFont="1" applyBorder="1" applyAlignment="1">
      <alignment horizontal="right"/>
    </xf>
    <xf numFmtId="0" fontId="12" fillId="0" borderId="0" xfId="0" applyFont="1" applyBorder="1" applyAlignment="1"/>
    <xf numFmtId="4" fontId="12" fillId="0" borderId="0" xfId="0" applyNumberFormat="1" applyFont="1" applyBorder="1" applyAlignment="1">
      <alignment horizontal="right"/>
    </xf>
    <xf numFmtId="0" fontId="12" fillId="0" borderId="0" xfId="0" applyFont="1"/>
    <xf numFmtId="0" fontId="4" fillId="0" borderId="0" xfId="0" applyFont="1" applyAlignment="1">
      <alignment horizontal="left"/>
    </xf>
    <xf numFmtId="0" fontId="4" fillId="0" borderId="2" xfId="0" applyFont="1" applyBorder="1" applyAlignment="1">
      <alignment horizontal="left" vertical="top"/>
    </xf>
    <xf numFmtId="0" fontId="0" fillId="0" borderId="0" xfId="0" applyNumberFormat="1" applyBorder="1" applyAlignment="1">
      <alignment horizontal="left" vertical="top"/>
    </xf>
    <xf numFmtId="0" fontId="0" fillId="0" borderId="3" xfId="0" applyNumberFormat="1" applyBorder="1" applyAlignment="1">
      <alignment horizontal="left" vertical="top"/>
    </xf>
    <xf numFmtId="0" fontId="0" fillId="0" borderId="0" xfId="0" applyFill="1" applyBorder="1" applyAlignment="1">
      <alignment horizontal="left" vertical="top"/>
    </xf>
    <xf numFmtId="0" fontId="0" fillId="0" borderId="3" xfId="0" applyBorder="1" applyAlignment="1">
      <alignment horizontal="left" vertical="top"/>
    </xf>
    <xf numFmtId="0" fontId="6" fillId="0" borderId="0" xfId="0" applyFont="1" applyFill="1" applyBorder="1" applyAlignment="1">
      <alignment horizontal="left" vertical="top"/>
    </xf>
    <xf numFmtId="0" fontId="0" fillId="0" borderId="1" xfId="0" applyBorder="1" applyAlignment="1">
      <alignment horizontal="left" vertical="top"/>
    </xf>
    <xf numFmtId="0" fontId="1" fillId="0" borderId="0" xfId="0" applyFont="1" applyBorder="1" applyAlignment="1">
      <alignment horizontal="left" vertical="top"/>
    </xf>
    <xf numFmtId="0" fontId="1" fillId="0" borderId="0" xfId="0" applyFont="1" applyAlignment="1">
      <alignment horizontal="left" vertical="top"/>
    </xf>
    <xf numFmtId="0" fontId="0" fillId="0" borderId="0" xfId="0" applyAlignment="1">
      <alignment horizontal="left"/>
    </xf>
    <xf numFmtId="0" fontId="0" fillId="0" borderId="1" xfId="0" applyBorder="1" applyAlignment="1">
      <alignment horizontal="justify"/>
    </xf>
    <xf numFmtId="4" fontId="0" fillId="0" borderId="1" xfId="0" applyNumberFormat="1" applyBorder="1" applyAlignment="1">
      <alignment horizontal="center"/>
    </xf>
    <xf numFmtId="4" fontId="6" fillId="0" borderId="1" xfId="0" applyNumberFormat="1" applyFont="1" applyBorder="1" applyAlignment="1">
      <alignment horizontal="right"/>
    </xf>
    <xf numFmtId="0" fontId="0" fillId="0" borderId="0" xfId="0" applyFill="1" applyBorder="1" applyAlignment="1">
      <alignment horizontal="justify" vertical="top"/>
    </xf>
    <xf numFmtId="0" fontId="6" fillId="0" borderId="0" xfId="0" applyFont="1" applyBorder="1" applyAlignment="1">
      <alignment horizontal="justify" vertical="top"/>
    </xf>
    <xf numFmtId="0" fontId="12" fillId="0" borderId="0" xfId="0" applyFont="1" applyBorder="1" applyAlignment="1">
      <alignment horizontal="left" vertical="top"/>
    </xf>
    <xf numFmtId="0" fontId="6" fillId="0" borderId="0" xfId="0" applyFont="1" applyBorder="1"/>
    <xf numFmtId="0" fontId="0" fillId="0" borderId="0" xfId="0" applyFill="1" applyBorder="1"/>
    <xf numFmtId="4" fontId="0" fillId="0" borderId="1" xfId="0" applyNumberFormat="1" applyFill="1" applyBorder="1" applyAlignment="1"/>
    <xf numFmtId="0" fontId="0" fillId="0" borderId="1" xfId="0" applyFill="1" applyBorder="1"/>
    <xf numFmtId="0" fontId="0" fillId="0" borderId="0" xfId="0" applyNumberFormat="1" applyFill="1" applyBorder="1" applyAlignment="1">
      <alignment horizontal="left" vertical="top"/>
    </xf>
    <xf numFmtId="4" fontId="0" fillId="0" borderId="0" xfId="0" applyNumberFormat="1" applyFill="1" applyBorder="1" applyAlignment="1">
      <alignment horizontal="right"/>
    </xf>
    <xf numFmtId="0" fontId="0" fillId="0" borderId="0" xfId="0" applyFill="1" applyBorder="1" applyAlignment="1">
      <alignment horizontal="center"/>
    </xf>
    <xf numFmtId="4" fontId="0" fillId="0" borderId="0" xfId="0" applyNumberFormat="1" applyFill="1" applyBorder="1" applyAlignment="1"/>
    <xf numFmtId="0" fontId="0" fillId="0" borderId="3" xfId="0" applyFill="1" applyBorder="1"/>
    <xf numFmtId="0" fontId="0" fillId="0" borderId="0" xfId="0" applyFill="1" applyAlignment="1">
      <alignment horizontal="justify"/>
    </xf>
    <xf numFmtId="4" fontId="0" fillId="0" borderId="0" xfId="0" applyNumberFormat="1" applyFill="1" applyBorder="1" applyAlignment="1">
      <alignment horizontal="center"/>
    </xf>
    <xf numFmtId="4" fontId="6" fillId="0" borderId="0" xfId="0" applyNumberFormat="1" applyFont="1" applyFill="1" applyBorder="1" applyAlignment="1">
      <alignment horizontal="right"/>
    </xf>
    <xf numFmtId="0" fontId="0" fillId="0" borderId="3" xfId="0" applyFill="1" applyBorder="1" applyAlignment="1">
      <alignment horizontal="left" vertical="top"/>
    </xf>
    <xf numFmtId="0" fontId="0" fillId="0" borderId="3" xfId="0" applyFill="1" applyBorder="1" applyAlignment="1">
      <alignment horizontal="justify"/>
    </xf>
    <xf numFmtId="4" fontId="0" fillId="0" borderId="3" xfId="0" applyNumberFormat="1" applyFill="1" applyBorder="1" applyAlignment="1">
      <alignment horizontal="right"/>
    </xf>
    <xf numFmtId="4" fontId="0" fillId="0" borderId="3" xfId="0" applyNumberFormat="1" applyFill="1" applyBorder="1" applyAlignment="1">
      <alignment horizontal="center"/>
    </xf>
    <xf numFmtId="0" fontId="0" fillId="0" borderId="3" xfId="0" applyFill="1" applyBorder="1" applyAlignment="1">
      <alignment horizontal="right"/>
    </xf>
    <xf numFmtId="49" fontId="13" fillId="0" borderId="0" xfId="4" applyNumberFormat="1" applyFont="1" applyFill="1" applyAlignment="1">
      <alignment horizontal="justify" vertical="top" wrapText="1"/>
    </xf>
    <xf numFmtId="0" fontId="15" fillId="0" borderId="0" xfId="0" applyFont="1"/>
    <xf numFmtId="4" fontId="6" fillId="0" borderId="0" xfId="0" applyNumberFormat="1" applyFont="1" applyFill="1" applyAlignment="1">
      <alignment horizontal="right"/>
    </xf>
    <xf numFmtId="4" fontId="16" fillId="0" borderId="0" xfId="0" applyNumberFormat="1" applyFont="1" applyAlignment="1">
      <alignment horizontal="center"/>
    </xf>
    <xf numFmtId="4" fontId="16" fillId="0" borderId="2" xfId="0" applyNumberFormat="1" applyFont="1" applyBorder="1" applyAlignment="1">
      <alignment horizontal="center" vertical="top"/>
    </xf>
    <xf numFmtId="167" fontId="0" fillId="0" borderId="0" xfId="0" applyNumberFormat="1" applyBorder="1" applyAlignment="1"/>
    <xf numFmtId="168" fontId="0" fillId="0" borderId="0" xfId="0" applyNumberFormat="1" applyBorder="1" applyAlignment="1">
      <alignment horizontal="right"/>
    </xf>
    <xf numFmtId="0" fontId="0" fillId="0" borderId="0" xfId="0" applyBorder="1" applyAlignment="1">
      <alignment horizontal="justify" wrapText="1"/>
    </xf>
    <xf numFmtId="0" fontId="8" fillId="0" borderId="0" xfId="0" applyFont="1" applyBorder="1"/>
    <xf numFmtId="0" fontId="8" fillId="0" borderId="0" xfId="0" applyFont="1" applyBorder="1" applyAlignment="1">
      <alignment horizontal="left" vertical="top"/>
    </xf>
    <xf numFmtId="167" fontId="1" fillId="0" borderId="0" xfId="0" applyNumberFormat="1" applyFont="1" applyAlignment="1"/>
    <xf numFmtId="167" fontId="12" fillId="0" borderId="0" xfId="0" applyNumberFormat="1" applyFont="1" applyBorder="1" applyAlignment="1">
      <alignment horizontal="right"/>
    </xf>
    <xf numFmtId="0" fontId="7" fillId="0" borderId="0" xfId="0" applyFont="1" applyAlignment="1">
      <alignment horizontal="center"/>
    </xf>
    <xf numFmtId="0" fontId="10" fillId="0" borderId="1" xfId="0" applyFont="1" applyBorder="1"/>
    <xf numFmtId="0" fontId="1" fillId="0" borderId="1" xfId="0" applyFont="1" applyBorder="1"/>
    <xf numFmtId="0" fontId="0" fillId="0" borderId="0" xfId="0" applyBorder="1" applyAlignment="1">
      <alignment horizontal="justify" vertical="top"/>
    </xf>
    <xf numFmtId="0" fontId="0" fillId="0" borderId="0" xfId="0" applyFill="1" applyBorder="1" applyAlignment="1">
      <alignment horizontal="left"/>
    </xf>
    <xf numFmtId="0" fontId="0" fillId="0" borderId="0" xfId="0" applyFill="1" applyBorder="1" applyAlignment="1">
      <alignment vertical="top"/>
    </xf>
    <xf numFmtId="4" fontId="0" fillId="0" borderId="0" xfId="0" applyNumberFormat="1" applyFill="1" applyBorder="1"/>
    <xf numFmtId="0" fontId="0" fillId="0" borderId="3" xfId="0" applyFill="1" applyBorder="1" applyAlignment="1">
      <alignment horizontal="left"/>
    </xf>
    <xf numFmtId="0" fontId="0" fillId="0" borderId="3" xfId="0" applyFill="1" applyBorder="1" applyAlignment="1">
      <alignment horizontal="center"/>
    </xf>
    <xf numFmtId="167" fontId="0" fillId="0" borderId="0" xfId="0" applyNumberFormat="1" applyFont="1" applyBorder="1" applyAlignment="1"/>
    <xf numFmtId="0" fontId="0" fillId="0" borderId="0" xfId="0" applyFill="1" applyBorder="1" applyAlignment="1">
      <alignment horizontal="justify"/>
    </xf>
    <xf numFmtId="4" fontId="0" fillId="0" borderId="3" xfId="0" applyNumberFormat="1" applyFont="1" applyFill="1" applyBorder="1"/>
    <xf numFmtId="0" fontId="1" fillId="0" borderId="0" xfId="0" applyFont="1" applyFill="1" applyBorder="1" applyAlignment="1">
      <alignment horizontal="left"/>
    </xf>
    <xf numFmtId="0" fontId="1" fillId="0" borderId="0" xfId="0" applyFont="1" applyFill="1" applyBorder="1" applyAlignment="1">
      <alignment vertical="top"/>
    </xf>
    <xf numFmtId="0" fontId="1" fillId="0" borderId="0" xfId="0" applyFont="1" applyFill="1"/>
    <xf numFmtId="0" fontId="1" fillId="0" borderId="0" xfId="0" applyFont="1" applyFill="1" applyAlignment="1">
      <alignment horizontal="center"/>
    </xf>
    <xf numFmtId="4" fontId="1"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0" fillId="0" borderId="3" xfId="0" applyFont="1" applyFill="1" applyBorder="1"/>
    <xf numFmtId="171" fontId="0" fillId="0" borderId="0" xfId="0" applyNumberFormat="1" applyBorder="1" applyAlignment="1"/>
    <xf numFmtId="0" fontId="19" fillId="0" borderId="0" xfId="0" applyFont="1" applyAlignment="1">
      <alignment vertical="center"/>
    </xf>
    <xf numFmtId="171" fontId="0" fillId="0" borderId="3" xfId="0" applyNumberFormat="1" applyFill="1" applyBorder="1" applyAlignment="1">
      <alignment horizontal="right"/>
    </xf>
    <xf numFmtId="171" fontId="0" fillId="0" borderId="0" xfId="0" applyNumberFormat="1" applyFill="1" applyBorder="1" applyAlignment="1">
      <alignment horizontal="right"/>
    </xf>
    <xf numFmtId="4" fontId="0" fillId="0" borderId="3" xfId="0" applyNumberFormat="1" applyFill="1" applyBorder="1"/>
    <xf numFmtId="0" fontId="0" fillId="0" borderId="0" xfId="0" applyFill="1" applyAlignment="1">
      <alignment horizontal="left" vertical="top"/>
    </xf>
    <xf numFmtId="0" fontId="0" fillId="0" borderId="0" xfId="0" applyFill="1" applyAlignment="1">
      <alignment horizontal="justify" vertical="top"/>
    </xf>
    <xf numFmtId="2" fontId="0" fillId="0" borderId="0" xfId="0" applyNumberFormat="1" applyFill="1" applyAlignment="1">
      <alignment horizontal="right"/>
    </xf>
    <xf numFmtId="167" fontId="0" fillId="0" borderId="3" xfId="0" applyNumberFormat="1" applyBorder="1" applyAlignment="1"/>
    <xf numFmtId="167" fontId="0" fillId="0" borderId="1" xfId="0" applyNumberFormat="1" applyBorder="1" applyAlignment="1"/>
    <xf numFmtId="4" fontId="0" fillId="0" borderId="0" xfId="0" applyNumberFormat="1" applyFont="1" applyBorder="1" applyAlignment="1">
      <alignment horizontal="right"/>
    </xf>
    <xf numFmtId="167" fontId="0" fillId="0" borderId="0" xfId="0" applyNumberFormat="1"/>
    <xf numFmtId="4" fontId="0" fillId="0" borderId="0" xfId="0" applyNumberFormat="1" applyFont="1" applyAlignment="1">
      <alignment horizontal="right"/>
    </xf>
    <xf numFmtId="0" fontId="0" fillId="0" borderId="0" xfId="0" applyAlignment="1">
      <alignment horizontal="justify" wrapText="1"/>
    </xf>
    <xf numFmtId="0" fontId="0" fillId="0" borderId="1" xfId="0" applyBorder="1" applyAlignment="1">
      <alignment horizontal="justify" vertical="top"/>
    </xf>
    <xf numFmtId="0" fontId="0" fillId="0" borderId="0" xfId="0" applyAlignment="1">
      <alignment horizontal="justify" vertical="top"/>
    </xf>
    <xf numFmtId="167" fontId="0" fillId="0" borderId="1" xfId="0" applyNumberFormat="1" applyBorder="1"/>
    <xf numFmtId="0" fontId="21" fillId="0" borderId="0" xfId="0" applyFont="1" applyAlignment="1">
      <alignment horizontal="justify" vertical="center" wrapText="1"/>
    </xf>
    <xf numFmtId="4" fontId="73" fillId="0" borderId="0" xfId="0" applyNumberFormat="1" applyFont="1" applyFill="1" applyBorder="1" applyAlignment="1">
      <alignment horizontal="right"/>
    </xf>
    <xf numFmtId="4" fontId="73" fillId="0" borderId="0" xfId="0" applyNumberFormat="1" applyFont="1" applyAlignment="1">
      <alignment horizontal="right"/>
    </xf>
    <xf numFmtId="4" fontId="0" fillId="0" borderId="0" xfId="0" applyNumberFormat="1" applyFont="1" applyFill="1" applyBorder="1" applyAlignment="1">
      <alignment horizontal="right"/>
    </xf>
    <xf numFmtId="0" fontId="0" fillId="0" borderId="0" xfId="0" applyBorder="1" applyAlignment="1">
      <alignment horizontal="justify" vertical="top" wrapText="1"/>
    </xf>
    <xf numFmtId="0" fontId="0" fillId="0" borderId="0" xfId="0" applyBorder="1" applyAlignment="1">
      <alignment vertical="top" wrapText="1"/>
    </xf>
    <xf numFmtId="0" fontId="0" fillId="0" borderId="0" xfId="0" applyAlignment="1">
      <alignment wrapText="1"/>
    </xf>
    <xf numFmtId="0" fontId="0" fillId="0" borderId="1" xfId="0" applyBorder="1" applyAlignment="1">
      <alignment horizontal="center"/>
    </xf>
    <xf numFmtId="167" fontId="0" fillId="0" borderId="0" xfId="0" applyNumberFormat="1" applyBorder="1"/>
    <xf numFmtId="171" fontId="0" fillId="0" borderId="1" xfId="0" applyNumberFormat="1" applyBorder="1"/>
    <xf numFmtId="170" fontId="24" fillId="0" borderId="0" xfId="0" applyNumberFormat="1" applyFont="1" applyFill="1" applyAlignment="1"/>
    <xf numFmtId="170" fontId="24" fillId="0" borderId="0" xfId="0" applyNumberFormat="1" applyFont="1" applyFill="1" applyAlignment="1">
      <alignment horizontal="right"/>
    </xf>
    <xf numFmtId="170" fontId="24" fillId="0" borderId="0" xfId="0" applyNumberFormat="1" applyFont="1" applyFill="1" applyBorder="1" applyAlignment="1"/>
    <xf numFmtId="170" fontId="24" fillId="0" borderId="1" xfId="0" applyNumberFormat="1" applyFont="1" applyFill="1" applyBorder="1" applyAlignment="1"/>
    <xf numFmtId="170" fontId="10" fillId="0" borderId="0" xfId="0" applyNumberFormat="1" applyFont="1"/>
    <xf numFmtId="170" fontId="0" fillId="0" borderId="0" xfId="0" applyNumberFormat="1" applyFont="1" applyFill="1"/>
    <xf numFmtId="170" fontId="10" fillId="0" borderId="1" xfId="0" applyNumberFormat="1" applyFont="1" applyBorder="1"/>
    <xf numFmtId="0" fontId="20"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169" fontId="24" fillId="0" borderId="0" xfId="0" applyNumberFormat="1" applyFont="1" applyFill="1" applyAlignment="1"/>
    <xf numFmtId="0" fontId="0" fillId="0" borderId="0" xfId="0" applyFont="1" applyAlignment="1">
      <alignment horizontal="left"/>
    </xf>
    <xf numFmtId="169" fontId="8" fillId="0" borderId="0" xfId="0" applyNumberFormat="1" applyFont="1" applyFill="1" applyAlignment="1"/>
    <xf numFmtId="0" fontId="24" fillId="0" borderId="0" xfId="0" applyFont="1" applyBorder="1" applyAlignment="1"/>
    <xf numFmtId="169" fontId="24" fillId="0" borderId="0" xfId="0" applyNumberFormat="1" applyFont="1" applyFill="1" applyBorder="1" applyAlignment="1"/>
    <xf numFmtId="49" fontId="29" fillId="0" borderId="0" xfId="2" applyNumberFormat="1" applyFont="1" applyFill="1" applyAlignment="1">
      <alignment horizontal="left" vertical="top"/>
    </xf>
    <xf numFmtId="1" fontId="15" fillId="0" borderId="0" xfId="2" applyNumberFormat="1" applyFont="1" applyFill="1" applyAlignment="1">
      <alignment horizontal="right" vertical="top"/>
    </xf>
    <xf numFmtId="0" fontId="30" fillId="0" borderId="0" xfId="2" applyFont="1" applyFill="1" applyAlignment="1">
      <alignment horizontal="left" vertical="top"/>
    </xf>
    <xf numFmtId="172" fontId="31" fillId="0" borderId="0" xfId="0" applyNumberFormat="1" applyFont="1" applyFill="1" applyAlignment="1">
      <alignment horizontal="left" vertical="top"/>
    </xf>
    <xf numFmtId="49" fontId="29" fillId="0" borderId="0" xfId="2" applyNumberFormat="1" applyFont="1" applyFill="1" applyAlignment="1">
      <alignment horizontal="right"/>
    </xf>
    <xf numFmtId="1" fontId="15" fillId="0" borderId="0" xfId="2" applyNumberFormat="1" applyFont="1" applyFill="1" applyAlignment="1">
      <alignment horizontal="right"/>
    </xf>
    <xf numFmtId="1" fontId="29" fillId="0" borderId="0" xfId="2" applyNumberFormat="1" applyFont="1" applyFill="1" applyAlignment="1">
      <alignment horizontal="left"/>
    </xf>
    <xf numFmtId="4" fontId="31" fillId="0" borderId="0" xfId="0" applyNumberFormat="1" applyFont="1" applyFill="1" applyAlignment="1"/>
    <xf numFmtId="173" fontId="31" fillId="0" borderId="0" xfId="0" applyNumberFormat="1" applyFont="1" applyFill="1" applyAlignment="1"/>
    <xf numFmtId="4" fontId="15" fillId="0" borderId="0" xfId="0" applyNumberFormat="1" applyFont="1" applyFill="1" applyAlignment="1"/>
    <xf numFmtId="172" fontId="30" fillId="0" borderId="0" xfId="0" applyNumberFormat="1" applyFont="1" applyFill="1" applyAlignment="1"/>
    <xf numFmtId="0" fontId="30" fillId="0" borderId="0" xfId="0" applyFont="1" applyFill="1" applyAlignment="1"/>
    <xf numFmtId="0" fontId="30" fillId="0" borderId="0" xfId="2" applyFont="1" applyFill="1" applyAlignment="1"/>
    <xf numFmtId="172" fontId="31" fillId="0" borderId="0" xfId="0" applyNumberFormat="1" applyFont="1" applyFill="1" applyAlignment="1"/>
    <xf numFmtId="4" fontId="15" fillId="0" borderId="0" xfId="2" applyNumberFormat="1" applyFont="1" applyFill="1" applyAlignment="1"/>
    <xf numFmtId="173" fontId="15" fillId="0" borderId="0" xfId="2" applyNumberFormat="1" applyFont="1" applyFill="1" applyAlignment="1"/>
    <xf numFmtId="172" fontId="21" fillId="0" borderId="0" xfId="2" applyNumberFormat="1" applyFont="1" applyFill="1" applyAlignment="1"/>
    <xf numFmtId="0" fontId="32" fillId="0" borderId="0" xfId="3" applyFont="1" applyFill="1"/>
    <xf numFmtId="172" fontId="15" fillId="0" borderId="0" xfId="2" applyNumberFormat="1" applyFont="1" applyFill="1" applyAlignment="1"/>
    <xf numFmtId="1" fontId="29" fillId="0" borderId="0" xfId="0" applyNumberFormat="1" applyFont="1" applyFill="1" applyAlignment="1">
      <alignment horizontal="left"/>
    </xf>
    <xf numFmtId="4" fontId="29" fillId="0" borderId="0" xfId="2" applyNumberFormat="1" applyFont="1" applyFill="1" applyAlignment="1">
      <alignment horizontal="left"/>
    </xf>
    <xf numFmtId="0" fontId="33" fillId="0" borderId="0" xfId="0" applyFont="1" applyFill="1"/>
    <xf numFmtId="49" fontId="29" fillId="0" borderId="0" xfId="2" applyNumberFormat="1" applyFont="1" applyFill="1" applyAlignment="1">
      <alignment horizontal="left" vertical="top" wrapText="1"/>
    </xf>
    <xf numFmtId="4" fontId="15" fillId="0" borderId="0" xfId="2" applyNumberFormat="1" applyFont="1" applyFill="1" applyAlignment="1">
      <alignment horizontal="left" vertical="top" wrapText="1"/>
    </xf>
    <xf numFmtId="4" fontId="15" fillId="0" borderId="0" xfId="2" applyNumberFormat="1" applyFont="1" applyFill="1"/>
    <xf numFmtId="173" fontId="15" fillId="0" borderId="0" xfId="2" applyNumberFormat="1" applyFont="1" applyFill="1"/>
    <xf numFmtId="172" fontId="21" fillId="0" borderId="0" xfId="2" applyNumberFormat="1" applyFont="1" applyFill="1"/>
    <xf numFmtId="0" fontId="34" fillId="0" borderId="0" xfId="2" applyFont="1" applyFill="1"/>
    <xf numFmtId="0" fontId="35" fillId="0" borderId="0" xfId="2" applyFont="1" applyFill="1"/>
    <xf numFmtId="0" fontId="36" fillId="0" borderId="0" xfId="2" applyFont="1" applyFill="1"/>
    <xf numFmtId="0" fontId="37" fillId="0" borderId="0" xfId="2" applyFont="1" applyFill="1"/>
    <xf numFmtId="172" fontId="15" fillId="0" borderId="0" xfId="2" applyNumberFormat="1" applyFont="1" applyFill="1"/>
    <xf numFmtId="4" fontId="38" fillId="0" borderId="0" xfId="2" applyNumberFormat="1" applyFont="1" applyFill="1"/>
    <xf numFmtId="4" fontId="29" fillId="0" borderId="0" xfId="2" applyNumberFormat="1" applyFont="1" applyFill="1"/>
    <xf numFmtId="173" fontId="29" fillId="0" borderId="0" xfId="2" applyNumberFormat="1" applyFont="1" applyFill="1"/>
    <xf numFmtId="172" fontId="32" fillId="0" borderId="0" xfId="2" applyNumberFormat="1" applyFont="1" applyFill="1"/>
    <xf numFmtId="172" fontId="29" fillId="0" borderId="0" xfId="2" applyNumberFormat="1" applyFont="1" applyFill="1"/>
    <xf numFmtId="49" fontId="39" fillId="0" borderId="0" xfId="1" applyNumberFormat="1" applyFont="1" applyFill="1"/>
    <xf numFmtId="0" fontId="30" fillId="0" borderId="0" xfId="1" applyFont="1" applyFill="1"/>
    <xf numFmtId="4" fontId="30" fillId="0" borderId="0" xfId="1" applyNumberFormat="1" applyFont="1" applyFill="1"/>
    <xf numFmtId="0" fontId="34" fillId="0" borderId="0" xfId="1" applyFont="1" applyFill="1"/>
    <xf numFmtId="173" fontId="30" fillId="0" borderId="0" xfId="1" applyNumberFormat="1" applyFont="1" applyFill="1"/>
    <xf numFmtId="172" fontId="40" fillId="0" borderId="0" xfId="1" applyNumberFormat="1" applyFont="1" applyFill="1"/>
    <xf numFmtId="0" fontId="35" fillId="0" borderId="0" xfId="1" applyFont="1" applyFill="1"/>
    <xf numFmtId="0" fontId="36" fillId="0" borderId="0" xfId="1" applyFont="1" applyFill="1"/>
    <xf numFmtId="0" fontId="37" fillId="0" borderId="0" xfId="1" applyFont="1" applyFill="1"/>
    <xf numFmtId="172" fontId="30" fillId="0" borderId="0" xfId="1" applyNumberFormat="1" applyFont="1" applyFill="1"/>
    <xf numFmtId="49" fontId="41" fillId="0" borderId="0" xfId="1" applyNumberFormat="1" applyFont="1" applyFill="1"/>
    <xf numFmtId="49" fontId="30" fillId="0" borderId="0" xfId="2" applyNumberFormat="1" applyFont="1" applyFill="1" applyAlignment="1">
      <alignment horizontal="left" vertical="top" wrapText="1"/>
    </xf>
    <xf numFmtId="4" fontId="30" fillId="0" borderId="0" xfId="2" applyNumberFormat="1" applyFont="1" applyFill="1" applyAlignment="1">
      <alignment horizontal="left" vertical="top" wrapText="1"/>
    </xf>
    <xf numFmtId="4" fontId="30" fillId="0" borderId="0" xfId="2" applyNumberFormat="1" applyFont="1" applyFill="1"/>
    <xf numFmtId="173" fontId="30" fillId="0" borderId="0" xfId="2" applyNumberFormat="1" applyFont="1" applyFill="1"/>
    <xf numFmtId="172" fontId="40" fillId="0" borderId="5" xfId="2" applyNumberFormat="1" applyFont="1" applyFill="1" applyBorder="1"/>
    <xf numFmtId="0" fontId="10" fillId="0" borderId="0" xfId="0" applyFont="1" applyFill="1"/>
    <xf numFmtId="172" fontId="34" fillId="0" borderId="0" xfId="1" applyNumberFormat="1" applyFont="1" applyFill="1"/>
    <xf numFmtId="172" fontId="30" fillId="0" borderId="0" xfId="2" applyNumberFormat="1" applyFont="1" applyFill="1"/>
    <xf numFmtId="172" fontId="34" fillId="0" borderId="0" xfId="2" applyNumberFormat="1" applyFont="1" applyFill="1"/>
    <xf numFmtId="172" fontId="40" fillId="0" borderId="0" xfId="2" applyNumberFormat="1" applyFont="1" applyFill="1"/>
    <xf numFmtId="4" fontId="30" fillId="0" borderId="6" xfId="2" applyNumberFormat="1" applyFont="1" applyFill="1" applyBorder="1" applyAlignment="1">
      <alignment horizontal="left" vertical="top" wrapText="1"/>
    </xf>
    <xf numFmtId="4" fontId="30" fillId="0" borderId="7" xfId="2" applyNumberFormat="1" applyFont="1" applyFill="1" applyBorder="1" applyAlignment="1">
      <alignment horizontal="left" vertical="top" wrapText="1"/>
    </xf>
    <xf numFmtId="4" fontId="30" fillId="0" borderId="7" xfId="2" applyNumberFormat="1" applyFont="1" applyFill="1" applyBorder="1"/>
    <xf numFmtId="173" fontId="30" fillId="0" borderId="7" xfId="2" applyNumberFormat="1" applyFont="1" applyFill="1" applyBorder="1"/>
    <xf numFmtId="172" fontId="40" fillId="0" borderId="8" xfId="2" applyNumberFormat="1" applyFont="1" applyFill="1" applyBorder="1"/>
    <xf numFmtId="172" fontId="36" fillId="0" borderId="0" xfId="2" applyNumberFormat="1" applyFont="1" applyFill="1"/>
    <xf numFmtId="2" fontId="34" fillId="0" borderId="0" xfId="2" applyNumberFormat="1" applyFont="1" applyFill="1"/>
    <xf numFmtId="172" fontId="30" fillId="0" borderId="4" xfId="2" applyNumberFormat="1" applyFont="1" applyFill="1" applyBorder="1"/>
    <xf numFmtId="0" fontId="34" fillId="2" borderId="0" xfId="2" applyFont="1" applyFill="1"/>
    <xf numFmtId="0" fontId="35" fillId="2" borderId="0" xfId="2" applyFont="1" applyFill="1"/>
    <xf numFmtId="0" fontId="36" fillId="2" borderId="0" xfId="2" applyFont="1" applyFill="1"/>
    <xf numFmtId="4" fontId="15" fillId="2" borderId="0" xfId="2" applyNumberFormat="1" applyFont="1" applyFill="1" applyAlignment="1">
      <alignment horizontal="left" vertical="top" wrapText="1"/>
    </xf>
    <xf numFmtId="0" fontId="37" fillId="2" borderId="0" xfId="2" applyFont="1" applyFill="1"/>
    <xf numFmtId="172" fontId="15" fillId="2" borderId="0" xfId="2" applyNumberFormat="1" applyFont="1" applyFill="1"/>
    <xf numFmtId="4" fontId="31" fillId="0" borderId="0" xfId="2" applyNumberFormat="1" applyFont="1" applyFill="1" applyAlignment="1">
      <alignment horizontal="left" vertical="top" wrapText="1"/>
    </xf>
    <xf numFmtId="0" fontId="45" fillId="0" borderId="0" xfId="2" applyFont="1" applyFill="1" applyAlignment="1">
      <alignment horizontal="left" vertical="top" wrapText="1"/>
    </xf>
    <xf numFmtId="0" fontId="21" fillId="0" borderId="0" xfId="2" applyFont="1" applyFill="1" applyAlignment="1">
      <alignment vertical="top"/>
    </xf>
    <xf numFmtId="4" fontId="43" fillId="0" borderId="0" xfId="2" applyNumberFormat="1" applyFont="1" applyFill="1" applyAlignment="1">
      <alignment horizontal="left" vertical="top" wrapText="1"/>
    </xf>
    <xf numFmtId="0" fontId="41" fillId="0" borderId="8" xfId="5" applyFont="1" applyFill="1" applyBorder="1" applyAlignment="1">
      <alignment horizontal="center" vertical="center"/>
    </xf>
    <xf numFmtId="0" fontId="41" fillId="0" borderId="8" xfId="5" applyFont="1" applyFill="1" applyBorder="1" applyAlignment="1">
      <alignment horizontal="center" vertical="center" wrapText="1"/>
    </xf>
    <xf numFmtId="166" fontId="29" fillId="0" borderId="8" xfId="5" applyNumberFormat="1" applyFont="1" applyFill="1" applyBorder="1" applyAlignment="1">
      <alignment horizontal="center" vertical="center"/>
    </xf>
    <xf numFmtId="164" fontId="41" fillId="0" borderId="8" xfId="7" applyFont="1" applyFill="1" applyBorder="1" applyAlignment="1">
      <alignment horizontal="center" vertical="center"/>
    </xf>
    <xf numFmtId="164" fontId="29" fillId="0" borderId="8" xfId="7" applyFont="1" applyFill="1" applyBorder="1" applyAlignment="1">
      <alignment horizontal="center" vertical="center"/>
    </xf>
    <xf numFmtId="0" fontId="15" fillId="0" borderId="0" xfId="0" applyFont="1" applyFill="1"/>
    <xf numFmtId="49" fontId="47" fillId="0" borderId="0" xfId="1" applyNumberFormat="1" applyFont="1" applyFill="1"/>
    <xf numFmtId="0" fontId="38" fillId="0" borderId="0" xfId="1" applyFont="1" applyFill="1"/>
    <xf numFmtId="4" fontId="38" fillId="0" borderId="0" xfId="1" applyNumberFormat="1" applyFont="1" applyFill="1"/>
    <xf numFmtId="0" fontId="47" fillId="0" borderId="0" xfId="1" applyFont="1" applyFill="1"/>
    <xf numFmtId="173" fontId="38" fillId="0" borderId="0" xfId="1" applyNumberFormat="1" applyFont="1" applyFill="1"/>
    <xf numFmtId="172" fontId="38" fillId="0" borderId="0" xfId="1" applyNumberFormat="1" applyFont="1" applyFill="1"/>
    <xf numFmtId="0" fontId="48" fillId="0" borderId="0" xfId="2" applyFont="1" applyFill="1"/>
    <xf numFmtId="0" fontId="49" fillId="0" borderId="0" xfId="2" applyFont="1" applyFill="1"/>
    <xf numFmtId="0" fontId="47" fillId="0" borderId="0" xfId="2" applyFont="1" applyFill="1"/>
    <xf numFmtId="0" fontId="50" fillId="0" borderId="0" xfId="2" applyFont="1" applyFill="1"/>
    <xf numFmtId="4" fontId="31" fillId="0" borderId="0" xfId="2" applyNumberFormat="1" applyFont="1" applyFill="1"/>
    <xf numFmtId="173" fontId="31" fillId="0" borderId="0" xfId="2" applyNumberFormat="1" applyFont="1" applyFill="1"/>
    <xf numFmtId="172" fontId="42" fillId="0" borderId="0" xfId="2" applyNumberFormat="1" applyFont="1" applyFill="1"/>
    <xf numFmtId="172" fontId="31" fillId="0" borderId="0" xfId="2" applyNumberFormat="1" applyFont="1" applyFill="1"/>
    <xf numFmtId="49" fontId="34" fillId="0" borderId="0" xfId="1" applyNumberFormat="1" applyFont="1" applyFill="1"/>
    <xf numFmtId="0" fontId="6" fillId="0" borderId="0" xfId="0" applyFont="1" applyFill="1" applyBorder="1" applyAlignment="1">
      <alignment horizontal="right"/>
    </xf>
    <xf numFmtId="0" fontId="6" fillId="0" borderId="0" xfId="0" applyFont="1" applyFill="1" applyBorder="1" applyAlignment="1">
      <alignment horizontal="center"/>
    </xf>
    <xf numFmtId="4" fontId="6" fillId="0" borderId="0" xfId="0" applyNumberFormat="1" applyFont="1" applyFill="1" applyBorder="1" applyAlignment="1" applyProtection="1">
      <alignment horizontal="right"/>
      <protection locked="0"/>
    </xf>
    <xf numFmtId="0" fontId="32" fillId="0" borderId="0" xfId="0" applyFont="1" applyBorder="1" applyAlignment="1" applyProtection="1">
      <alignment horizontal="left" vertical="top" wrapText="1"/>
    </xf>
    <xf numFmtId="0" fontId="15" fillId="0" borderId="0" xfId="1" applyFont="1" applyFill="1" applyAlignment="1">
      <alignment wrapText="1"/>
    </xf>
    <xf numFmtId="0" fontId="51" fillId="0" borderId="0" xfId="1" applyFont="1" applyFill="1"/>
    <xf numFmtId="0" fontId="52" fillId="0" borderId="0" xfId="1" applyFont="1" applyFill="1"/>
    <xf numFmtId="0" fontId="53" fillId="0" borderId="0" xfId="1" applyFont="1" applyFill="1"/>
    <xf numFmtId="0" fontId="54" fillId="0" borderId="0" xfId="1" applyFont="1" applyFill="1"/>
    <xf numFmtId="49" fontId="51" fillId="0" borderId="0" xfId="1" applyNumberFormat="1" applyFont="1" applyFill="1"/>
    <xf numFmtId="0" fontId="55" fillId="0" borderId="0" xfId="2" applyFont="1" applyFill="1" applyAlignment="1">
      <alignment horizontal="left" vertical="top" wrapText="1"/>
    </xf>
    <xf numFmtId="0" fontId="15" fillId="0" borderId="0" xfId="1" applyFont="1" applyFill="1" applyAlignment="1">
      <alignment horizontal="center" wrapText="1"/>
    </xf>
    <xf numFmtId="4" fontId="15" fillId="0" borderId="0" xfId="2" applyNumberFormat="1" applyFont="1" applyFill="1" applyBorder="1"/>
    <xf numFmtId="172" fontId="15" fillId="0" borderId="0" xfId="2" applyNumberFormat="1" applyFont="1" applyFill="1" applyBorder="1" applyProtection="1">
      <protection locked="0"/>
    </xf>
    <xf numFmtId="0" fontId="56" fillId="0" borderId="0" xfId="1" applyFont="1" applyFill="1"/>
    <xf numFmtId="172" fontId="57" fillId="0" borderId="0" xfId="2" applyNumberFormat="1" applyFont="1" applyFill="1"/>
    <xf numFmtId="0" fontId="15" fillId="0" borderId="0" xfId="2" applyFont="1" applyFill="1" applyAlignment="1">
      <alignment horizontal="left" vertical="top" wrapText="1"/>
    </xf>
    <xf numFmtId="4" fontId="57" fillId="0" borderId="0" xfId="2" applyNumberFormat="1" applyFont="1" applyFill="1"/>
    <xf numFmtId="173" fontId="57" fillId="0" borderId="0" xfId="2" applyNumberFormat="1" applyFont="1" applyFill="1" applyProtection="1">
      <protection locked="0"/>
    </xf>
    <xf numFmtId="172" fontId="58" fillId="0" borderId="0" xfId="2" applyNumberFormat="1" applyFont="1" applyFill="1"/>
    <xf numFmtId="0" fontId="30" fillId="0" borderId="0" xfId="2" applyFont="1" applyFill="1" applyAlignment="1">
      <alignment horizontal="left" vertical="top" wrapText="1"/>
    </xf>
    <xf numFmtId="173" fontId="30" fillId="0" borderId="0" xfId="2" applyNumberFormat="1" applyFont="1" applyFill="1" applyProtection="1">
      <protection locked="0"/>
    </xf>
    <xf numFmtId="172" fontId="40" fillId="0" borderId="3" xfId="2" applyNumberFormat="1" applyFont="1" applyFill="1" applyBorder="1"/>
    <xf numFmtId="172" fontId="35" fillId="0" borderId="0" xfId="1" applyNumberFormat="1" applyFont="1" applyFill="1"/>
    <xf numFmtId="0" fontId="34" fillId="0" borderId="0" xfId="1" applyFont="1"/>
    <xf numFmtId="173" fontId="15" fillId="0" borderId="0" xfId="2" applyNumberFormat="1" applyFont="1" applyFill="1" applyProtection="1">
      <protection locked="0"/>
    </xf>
    <xf numFmtId="4" fontId="3" fillId="0" borderId="0" xfId="2" applyNumberFormat="1" applyFont="1" applyFill="1"/>
    <xf numFmtId="49" fontId="59" fillId="0" borderId="0" xfId="1" applyNumberFormat="1" applyFont="1" applyFill="1"/>
    <xf numFmtId="0" fontId="42" fillId="0" borderId="0" xfId="1" applyFont="1" applyFill="1"/>
    <xf numFmtId="4" fontId="42" fillId="0" borderId="0" xfId="1" applyNumberFormat="1" applyFont="1" applyFill="1"/>
    <xf numFmtId="0" fontId="59" fillId="0" borderId="0" xfId="1" applyFont="1" applyFill="1"/>
    <xf numFmtId="173" fontId="42" fillId="0" borderId="0" xfId="1" applyNumberFormat="1" applyFont="1" applyFill="1"/>
    <xf numFmtId="172" fontId="42" fillId="0" borderId="0" xfId="1" applyNumberFormat="1" applyFont="1" applyFill="1"/>
    <xf numFmtId="0" fontId="60" fillId="0" borderId="0" xfId="1" applyFont="1" applyFill="1"/>
    <xf numFmtId="0" fontId="61" fillId="0" borderId="0" xfId="1" applyFont="1" applyFill="1"/>
    <xf numFmtId="0" fontId="62" fillId="0" borderId="0" xfId="1" applyFont="1" applyFill="1"/>
    <xf numFmtId="0" fontId="15" fillId="0" borderId="0" xfId="1" applyFont="1" applyFill="1" applyAlignment="1">
      <alignment vertical="top" wrapText="1"/>
    </xf>
    <xf numFmtId="2" fontId="15" fillId="0" borderId="0" xfId="2" applyNumberFormat="1" applyFont="1" applyFill="1" applyAlignment="1">
      <alignment horizontal="right" wrapText="1"/>
    </xf>
    <xf numFmtId="2" fontId="15" fillId="0" borderId="0" xfId="2" applyNumberFormat="1" applyFont="1" applyFill="1" applyAlignment="1">
      <alignment horizontal="left" vertical="top" wrapText="1"/>
    </xf>
    <xf numFmtId="173" fontId="30" fillId="0" borderId="0" xfId="1" applyNumberFormat="1" applyFont="1" applyFill="1" applyBorder="1"/>
    <xf numFmtId="0" fontId="34" fillId="0" borderId="0" xfId="1" applyFont="1" applyFill="1" applyBorder="1"/>
    <xf numFmtId="172" fontId="30" fillId="0" borderId="5" xfId="1" applyNumberFormat="1" applyFont="1" applyFill="1" applyBorder="1"/>
    <xf numFmtId="0" fontId="65" fillId="0" borderId="0" xfId="1" applyFont="1" applyFill="1" applyAlignment="1">
      <alignment horizontal="center" wrapText="1"/>
    </xf>
    <xf numFmtId="4" fontId="65" fillId="0" borderId="0" xfId="2" applyNumberFormat="1" applyFont="1" applyFill="1"/>
    <xf numFmtId="173" fontId="65" fillId="0" borderId="0" xfId="2" applyNumberFormat="1" applyFont="1" applyFill="1" applyProtection="1">
      <protection locked="0"/>
    </xf>
    <xf numFmtId="4" fontId="20" fillId="0" borderId="0" xfId="2" applyNumberFormat="1" applyFont="1" applyFill="1"/>
    <xf numFmtId="4" fontId="21" fillId="0" borderId="0" xfId="2" applyNumberFormat="1" applyFont="1" applyFill="1" applyAlignment="1">
      <alignment horizontal="left" vertical="top" wrapText="1"/>
    </xf>
    <xf numFmtId="4" fontId="21" fillId="0" borderId="0" xfId="2" applyNumberFormat="1" applyFont="1" applyFill="1" applyAlignment="1">
      <alignment horizontal="right" wrapText="1"/>
    </xf>
    <xf numFmtId="0" fontId="67" fillId="0" borderId="0" xfId="1" applyFont="1" applyFill="1"/>
    <xf numFmtId="4" fontId="15" fillId="0" borderId="0" xfId="2" applyNumberFormat="1" applyFont="1" applyFill="1" applyAlignment="1">
      <alignment horizontal="right" wrapText="1"/>
    </xf>
    <xf numFmtId="0" fontId="30" fillId="0" borderId="0" xfId="2" applyFont="1" applyFill="1"/>
    <xf numFmtId="49" fontId="67" fillId="0" borderId="0" xfId="1" applyNumberFormat="1" applyFont="1" applyFill="1"/>
    <xf numFmtId="0" fontId="57" fillId="0" borderId="0" xfId="1" applyFont="1" applyFill="1"/>
    <xf numFmtId="0" fontId="48" fillId="0" borderId="0" xfId="1" applyFont="1" applyFill="1"/>
    <xf numFmtId="0" fontId="49" fillId="0" borderId="0" xfId="1" applyFont="1" applyFill="1"/>
    <xf numFmtId="0" fontId="50" fillId="0" borderId="0" xfId="1" applyFont="1" applyFill="1"/>
    <xf numFmtId="0" fontId="15" fillId="0" borderId="0" xfId="1" applyFont="1" applyFill="1" applyAlignment="1">
      <alignment horizontal="left" vertical="top" wrapText="1"/>
    </xf>
    <xf numFmtId="172" fontId="40" fillId="0" borderId="5" xfId="1" applyNumberFormat="1" applyFont="1" applyFill="1" applyBorder="1"/>
    <xf numFmtId="174" fontId="15" fillId="0" borderId="0" xfId="2" applyNumberFormat="1" applyFont="1" applyFill="1" applyBorder="1"/>
    <xf numFmtId="0" fontId="15" fillId="0" borderId="0" xfId="2" applyFont="1" applyFill="1" applyAlignment="1">
      <alignment horizontal="right" wrapText="1"/>
    </xf>
    <xf numFmtId="175" fontId="15" fillId="0" borderId="0" xfId="2" applyNumberFormat="1" applyFont="1" applyFill="1" applyAlignment="1">
      <alignment horizontal="left" vertical="top" wrapText="1"/>
    </xf>
    <xf numFmtId="4" fontId="57" fillId="0" borderId="0" xfId="1" applyNumberFormat="1" applyFont="1" applyFill="1"/>
    <xf numFmtId="173" fontId="57" fillId="0" borderId="0" xfId="1" applyNumberFormat="1" applyFont="1" applyFill="1" applyProtection="1">
      <protection locked="0"/>
    </xf>
    <xf numFmtId="172" fontId="57" fillId="0" borderId="0" xfId="1" applyNumberFormat="1" applyFont="1" applyFill="1"/>
    <xf numFmtId="4" fontId="15" fillId="2" borderId="0" xfId="2" applyNumberFormat="1" applyFont="1" applyFill="1"/>
    <xf numFmtId="173" fontId="15" fillId="2" borderId="0" xfId="2" applyNumberFormat="1" applyFont="1" applyFill="1"/>
    <xf numFmtId="172" fontId="21" fillId="2" borderId="0" xfId="2" applyNumberFormat="1" applyFont="1" applyFill="1"/>
    <xf numFmtId="176" fontId="29" fillId="0" borderId="0" xfId="0" applyNumberFormat="1" applyFont="1"/>
    <xf numFmtId="0" fontId="29" fillId="0" borderId="0" xfId="0" applyFont="1"/>
    <xf numFmtId="165" fontId="29" fillId="0" borderId="0" xfId="8" applyFont="1"/>
    <xf numFmtId="0" fontId="29" fillId="0" borderId="0" xfId="0" applyFont="1" applyAlignment="1">
      <alignment vertical="top"/>
    </xf>
    <xf numFmtId="4" fontId="70" fillId="0" borderId="0" xfId="0" applyNumberFormat="1" applyFont="1" applyFill="1" applyBorder="1" applyAlignment="1">
      <alignment vertical="top" wrapText="1"/>
    </xf>
    <xf numFmtId="4" fontId="29" fillId="0" borderId="0" xfId="0" applyNumberFormat="1" applyFont="1" applyBorder="1"/>
    <xf numFmtId="177" fontId="15" fillId="0" borderId="0" xfId="6" applyNumberFormat="1" applyFont="1" applyBorder="1"/>
    <xf numFmtId="178" fontId="41" fillId="0" borderId="0" xfId="0" applyNumberFormat="1" applyFont="1" applyBorder="1"/>
    <xf numFmtId="0" fontId="29" fillId="0" borderId="0" xfId="0" applyFont="1" applyAlignment="1">
      <alignment horizontal="center" vertical="top"/>
    </xf>
    <xf numFmtId="4" fontId="29" fillId="0" borderId="0" xfId="0" applyNumberFormat="1" applyFont="1" applyAlignment="1">
      <alignment vertical="top" wrapText="1"/>
    </xf>
    <xf numFmtId="1" fontId="29" fillId="0" borderId="0" xfId="0" applyNumberFormat="1" applyFont="1"/>
    <xf numFmtId="4" fontId="29" fillId="0" borderId="0" xfId="0" applyNumberFormat="1" applyFont="1"/>
    <xf numFmtId="178" fontId="29" fillId="0" borderId="0" xfId="0" applyNumberFormat="1" applyFont="1"/>
    <xf numFmtId="4" fontId="29" fillId="0" borderId="0" xfId="0" applyNumberFormat="1" applyFont="1" applyAlignment="1">
      <alignment horizontal="center" vertical="top" wrapText="1"/>
    </xf>
    <xf numFmtId="1" fontId="29" fillId="0" borderId="0" xfId="0" applyNumberFormat="1" applyFont="1" applyAlignment="1">
      <alignment horizontal="center" vertical="top" wrapText="1"/>
    </xf>
    <xf numFmtId="178" fontId="29" fillId="0" borderId="0" xfId="0" applyNumberFormat="1" applyFont="1" applyAlignment="1">
      <alignment horizontal="center" vertical="top" wrapText="1"/>
    </xf>
    <xf numFmtId="0" fontId="15" fillId="0" borderId="0" xfId="0" applyFont="1" applyAlignment="1">
      <alignment vertical="top"/>
    </xf>
    <xf numFmtId="4" fontId="15" fillId="0" borderId="0" xfId="0" applyNumberFormat="1" applyFont="1" applyAlignment="1">
      <alignment vertical="top" wrapText="1"/>
    </xf>
    <xf numFmtId="1" fontId="15" fillId="0" borderId="0" xfId="0" applyNumberFormat="1" applyFont="1" applyAlignment="1">
      <alignment horizontal="center"/>
    </xf>
    <xf numFmtId="1" fontId="15" fillId="0" borderId="0" xfId="0" applyNumberFormat="1" applyFont="1"/>
    <xf numFmtId="4" fontId="15" fillId="0" borderId="0" xfId="0" applyNumberFormat="1" applyFont="1"/>
    <xf numFmtId="179" fontId="15" fillId="0" borderId="0" xfId="0" applyNumberFormat="1" applyFont="1"/>
    <xf numFmtId="2" fontId="15" fillId="0" borderId="0" xfId="0" applyNumberFormat="1" applyFont="1"/>
    <xf numFmtId="179" fontId="15" fillId="0" borderId="0" xfId="0" applyNumberFormat="1" applyFont="1" applyAlignment="1">
      <alignment horizontal="right"/>
    </xf>
    <xf numFmtId="4" fontId="15" fillId="0" borderId="0" xfId="0" applyNumberFormat="1" applyFont="1" applyAlignment="1">
      <alignment horizontal="right"/>
    </xf>
    <xf numFmtId="0" fontId="21" fillId="0" borderId="0" xfId="0" applyFont="1"/>
    <xf numFmtId="0" fontId="21" fillId="0" borderId="0" xfId="0" applyFont="1" applyAlignment="1">
      <alignment vertical="top"/>
    </xf>
    <xf numFmtId="4" fontId="21" fillId="0" borderId="0" xfId="0" applyNumberFormat="1" applyFont="1" applyAlignment="1">
      <alignment vertical="top" wrapText="1"/>
    </xf>
    <xf numFmtId="1" fontId="21" fillId="0" borderId="0" xfId="0" applyNumberFormat="1" applyFont="1" applyAlignment="1">
      <alignment horizontal="center"/>
    </xf>
    <xf numFmtId="1" fontId="21" fillId="0" borderId="0" xfId="0" applyNumberFormat="1" applyFont="1"/>
    <xf numFmtId="4" fontId="21" fillId="0" borderId="0" xfId="0" applyNumberFormat="1" applyFont="1"/>
    <xf numFmtId="179" fontId="21" fillId="0" borderId="0" xfId="0" applyNumberFormat="1" applyFont="1"/>
    <xf numFmtId="0" fontId="21" fillId="0" borderId="0" xfId="0" applyFont="1" applyBorder="1" applyAlignment="1">
      <alignment vertical="top"/>
    </xf>
    <xf numFmtId="4" fontId="21" fillId="0" borderId="0" xfId="0" applyNumberFormat="1" applyFont="1" applyBorder="1" applyAlignment="1">
      <alignment vertical="top" wrapText="1"/>
    </xf>
    <xf numFmtId="1" fontId="21" fillId="0" borderId="0" xfId="0" applyNumberFormat="1" applyFont="1" applyBorder="1" applyAlignment="1">
      <alignment horizontal="center"/>
    </xf>
    <xf numFmtId="1" fontId="21" fillId="0" borderId="0" xfId="0" applyNumberFormat="1" applyFont="1" applyBorder="1"/>
    <xf numFmtId="4" fontId="21" fillId="0" borderId="0" xfId="0" applyNumberFormat="1" applyFont="1" applyBorder="1"/>
    <xf numFmtId="179" fontId="21" fillId="0" borderId="0" xfId="0" applyNumberFormat="1" applyFont="1" applyBorder="1"/>
    <xf numFmtId="0" fontId="15" fillId="0" borderId="6" xfId="0" applyFont="1" applyBorder="1" applyAlignment="1">
      <alignment vertical="top"/>
    </xf>
    <xf numFmtId="4" fontId="29" fillId="0" borderId="7" xfId="0" applyNumberFormat="1" applyFont="1" applyBorder="1" applyAlignment="1">
      <alignment vertical="top" wrapText="1"/>
    </xf>
    <xf numFmtId="4" fontId="15" fillId="0" borderId="7" xfId="0" applyNumberFormat="1" applyFont="1" applyBorder="1" applyAlignment="1">
      <alignment vertical="top" wrapText="1"/>
    </xf>
    <xf numFmtId="1" fontId="15" fillId="0" borderId="7" xfId="0" applyNumberFormat="1" applyFont="1" applyBorder="1"/>
    <xf numFmtId="4" fontId="15" fillId="0" borderId="7" xfId="0" applyNumberFormat="1" applyFont="1" applyBorder="1"/>
    <xf numFmtId="179" fontId="15" fillId="0" borderId="9" xfId="0" applyNumberFormat="1" applyFont="1" applyBorder="1"/>
    <xf numFmtId="0" fontId="15" fillId="0" borderId="0" xfId="0" applyFont="1" applyBorder="1" applyAlignment="1">
      <alignment vertical="top"/>
    </xf>
    <xf numFmtId="4" fontId="29" fillId="0" borderId="0" xfId="0" applyNumberFormat="1" applyFont="1" applyBorder="1" applyAlignment="1">
      <alignment vertical="top" wrapText="1"/>
    </xf>
    <xf numFmtId="4" fontId="15" fillId="0" borderId="0" xfId="0" applyNumberFormat="1" applyFont="1" applyBorder="1" applyAlignment="1">
      <alignment vertical="top" wrapText="1"/>
    </xf>
    <xf numFmtId="1" fontId="15" fillId="0" borderId="0" xfId="0" applyNumberFormat="1" applyFont="1" applyBorder="1"/>
    <xf numFmtId="4" fontId="15" fillId="0" borderId="0" xfId="0" applyNumberFormat="1" applyFont="1" applyBorder="1"/>
    <xf numFmtId="179" fontId="15" fillId="0" borderId="0" xfId="0" applyNumberFormat="1" applyFont="1" applyBorder="1"/>
    <xf numFmtId="178" fontId="15" fillId="0" borderId="0" xfId="0" applyNumberFormat="1" applyFont="1"/>
    <xf numFmtId="178" fontId="15" fillId="0" borderId="0" xfId="0" applyNumberFormat="1" applyFont="1" applyAlignment="1">
      <alignment horizontal="right"/>
    </xf>
    <xf numFmtId="178" fontId="15" fillId="0" borderId="0" xfId="0" applyNumberFormat="1" applyFont="1" applyBorder="1"/>
    <xf numFmtId="4" fontId="15" fillId="0" borderId="0" xfId="0" applyNumberFormat="1" applyFont="1" applyAlignment="1">
      <alignment vertical="top"/>
    </xf>
    <xf numFmtId="4" fontId="41" fillId="0" borderId="0" xfId="0" applyNumberFormat="1" applyFont="1" applyFill="1" applyAlignment="1">
      <alignment vertical="top" wrapText="1"/>
    </xf>
    <xf numFmtId="4" fontId="70" fillId="0" borderId="0" xfId="0" applyNumberFormat="1" applyFont="1" applyFill="1" applyAlignment="1">
      <alignment vertical="top" wrapText="1"/>
    </xf>
    <xf numFmtId="170" fontId="41" fillId="0" borderId="0" xfId="0" applyNumberFormat="1" applyFont="1"/>
    <xf numFmtId="4" fontId="41" fillId="0" borderId="10" xfId="0" applyNumberFormat="1" applyFont="1" applyFill="1" applyBorder="1" applyAlignment="1">
      <alignment vertical="top" wrapText="1"/>
    </xf>
    <xf numFmtId="4" fontId="70" fillId="0" borderId="10" xfId="0" applyNumberFormat="1" applyFont="1" applyFill="1" applyBorder="1" applyAlignment="1">
      <alignment vertical="top" wrapText="1"/>
    </xf>
    <xf numFmtId="4" fontId="29" fillId="0" borderId="10" xfId="0" applyNumberFormat="1" applyFont="1" applyBorder="1"/>
    <xf numFmtId="170" fontId="41" fillId="0" borderId="10" xfId="0" applyNumberFormat="1" applyFont="1" applyBorder="1"/>
    <xf numFmtId="4" fontId="41" fillId="0" borderId="0" xfId="0" applyNumberFormat="1" applyFont="1" applyFill="1" applyBorder="1" applyAlignment="1">
      <alignment vertical="top" wrapText="1"/>
    </xf>
    <xf numFmtId="170" fontId="41" fillId="0" borderId="0" xfId="0" applyNumberFormat="1" applyFont="1" applyBorder="1"/>
    <xf numFmtId="0" fontId="71" fillId="0" borderId="0" xfId="0" applyFont="1"/>
    <xf numFmtId="0" fontId="71" fillId="0" borderId="0" xfId="0" applyFont="1" applyAlignment="1">
      <alignment vertical="top"/>
    </xf>
    <xf numFmtId="4" fontId="71" fillId="0" borderId="0" xfId="0" applyNumberFormat="1" applyFont="1" applyAlignment="1">
      <alignment vertical="top" wrapText="1"/>
    </xf>
    <xf numFmtId="4" fontId="71" fillId="0" borderId="0" xfId="0" applyNumberFormat="1" applyFont="1"/>
    <xf numFmtId="178" fontId="71" fillId="0" borderId="0" xfId="0" applyNumberFormat="1" applyFont="1"/>
    <xf numFmtId="0" fontId="0" fillId="0" borderId="0" xfId="0" applyAlignment="1">
      <alignment horizontal="center"/>
    </xf>
    <xf numFmtId="49" fontId="74" fillId="0" borderId="5" xfId="0" applyNumberFormat="1" applyFont="1" applyBorder="1" applyAlignment="1">
      <alignment horizontal="left" vertical="top" wrapText="1"/>
    </xf>
    <xf numFmtId="0" fontId="74" fillId="0" borderId="5" xfId="0" applyFont="1" applyBorder="1" applyAlignment="1">
      <alignment horizontal="center" vertical="top" wrapText="1"/>
    </xf>
    <xf numFmtId="2" fontId="74" fillId="0" borderId="5" xfId="0" applyNumberFormat="1" applyFont="1" applyBorder="1" applyAlignment="1">
      <alignment horizontal="left" vertical="top" wrapText="1"/>
    </xf>
    <xf numFmtId="170" fontId="74" fillId="0" borderId="5" xfId="0" applyNumberFormat="1" applyFont="1" applyBorder="1" applyAlignment="1">
      <alignment horizontal="center" vertical="top" wrapText="1"/>
    </xf>
    <xf numFmtId="0" fontId="75" fillId="0" borderId="0" xfId="0" applyFont="1" applyAlignment="1">
      <alignment horizontal="left" vertical="top" wrapText="1"/>
    </xf>
    <xf numFmtId="0" fontId="76" fillId="0" borderId="0" xfId="0" applyFont="1" applyAlignment="1">
      <alignment horizontal="left" vertical="top" wrapText="1"/>
    </xf>
    <xf numFmtId="49" fontId="76" fillId="0" borderId="0" xfId="0" applyNumberFormat="1" applyFont="1" applyAlignment="1">
      <alignment horizontal="left" vertical="top" wrapText="1"/>
    </xf>
    <xf numFmtId="2" fontId="76" fillId="0" borderId="0" xfId="0" applyNumberFormat="1" applyFont="1" applyAlignment="1">
      <alignment horizontal="right" vertical="top" wrapText="1"/>
    </xf>
    <xf numFmtId="170" fontId="76" fillId="0" borderId="0" xfId="0" applyNumberFormat="1" applyFont="1" applyAlignment="1">
      <alignment horizontal="center" vertical="top" wrapText="1"/>
    </xf>
    <xf numFmtId="170" fontId="77" fillId="0" borderId="0" xfId="0" applyNumberFormat="1" applyFont="1" applyAlignment="1">
      <alignment horizontal="center" vertical="top" wrapText="1"/>
    </xf>
    <xf numFmtId="0" fontId="72" fillId="0" borderId="0" xfId="0" applyFont="1" applyAlignment="1">
      <alignment horizontal="left" vertical="top" wrapText="1"/>
    </xf>
    <xf numFmtId="170" fontId="78" fillId="3" borderId="11" xfId="0" applyNumberFormat="1" applyFont="1" applyFill="1" applyBorder="1" applyAlignment="1" applyProtection="1">
      <alignment horizontal="left" vertical="top" wrapText="1"/>
      <protection locked="0"/>
    </xf>
    <xf numFmtId="49" fontId="79" fillId="3" borderId="11" xfId="0" applyNumberFormat="1" applyFont="1" applyFill="1" applyBorder="1" applyAlignment="1">
      <alignment horizontal="left" vertical="top" wrapText="1"/>
    </xf>
    <xf numFmtId="2" fontId="79" fillId="3" borderId="11" xfId="0" applyNumberFormat="1" applyFont="1" applyFill="1" applyBorder="1" applyAlignment="1">
      <alignment horizontal="right" vertical="top" wrapText="1"/>
    </xf>
    <xf numFmtId="170" fontId="79" fillId="3" borderId="11" xfId="0" applyNumberFormat="1" applyFont="1" applyFill="1" applyBorder="1" applyAlignment="1">
      <alignment horizontal="center" vertical="top" wrapText="1"/>
    </xf>
    <xf numFmtId="170" fontId="78" fillId="3" borderId="11" xfId="0" applyNumberFormat="1" applyFont="1" applyFill="1" applyBorder="1" applyAlignment="1" applyProtection="1">
      <alignment horizontal="center" vertical="top" wrapText="1"/>
      <protection locked="0"/>
    </xf>
    <xf numFmtId="49" fontId="78" fillId="0" borderId="12" xfId="0" applyNumberFormat="1" applyFont="1" applyBorder="1" applyAlignment="1">
      <alignment horizontal="left" vertical="top" wrapText="1"/>
    </xf>
    <xf numFmtId="0" fontId="80" fillId="0" borderId="12" xfId="0" applyFont="1" applyBorder="1" applyAlignment="1">
      <alignment horizontal="right" vertical="top" wrapText="1"/>
    </xf>
    <xf numFmtId="49" fontId="80" fillId="0" borderId="12" xfId="0" applyNumberFormat="1" applyFont="1" applyBorder="1" applyAlignment="1">
      <alignment horizontal="right" vertical="top" wrapText="1"/>
    </xf>
    <xf numFmtId="2" fontId="80" fillId="0" borderId="12" xfId="0" applyNumberFormat="1" applyFont="1" applyBorder="1" applyAlignment="1">
      <alignment horizontal="right" vertical="top" wrapText="1"/>
    </xf>
    <xf numFmtId="170" fontId="80" fillId="0" borderId="12" xfId="0" applyNumberFormat="1" applyFont="1" applyBorder="1" applyAlignment="1">
      <alignment horizontal="center" vertical="top" wrapText="1"/>
    </xf>
    <xf numFmtId="170" fontId="78" fillId="0" borderId="12" xfId="0" applyNumberFormat="1" applyFont="1" applyBorder="1" applyAlignment="1" applyProtection="1">
      <alignment horizontal="center" vertical="top" wrapText="1"/>
      <protection locked="0"/>
    </xf>
    <xf numFmtId="49" fontId="76" fillId="0" borderId="0" xfId="0" applyNumberFormat="1" applyFont="1" applyAlignment="1">
      <alignment horizontal="left" wrapText="1"/>
    </xf>
    <xf numFmtId="180" fontId="76" fillId="0" borderId="0" xfId="0" applyNumberFormat="1" applyFont="1" applyAlignment="1">
      <alignment horizontal="right" vertical="top" wrapText="1"/>
    </xf>
    <xf numFmtId="170" fontId="76" fillId="0" borderId="0" xfId="0" applyNumberFormat="1" applyFont="1" applyAlignment="1" applyProtection="1">
      <alignment horizontal="center" vertical="top" wrapText="1"/>
      <protection locked="0"/>
    </xf>
    <xf numFmtId="49" fontId="76" fillId="0" borderId="0" xfId="0" applyNumberFormat="1" applyFont="1" applyAlignment="1">
      <alignment horizontal="left"/>
    </xf>
    <xf numFmtId="0" fontId="76" fillId="0" borderId="0" xfId="0" applyFont="1" applyAlignment="1">
      <alignment vertical="top"/>
    </xf>
    <xf numFmtId="0" fontId="0" fillId="0" borderId="0" xfId="0" applyAlignment="1">
      <alignment horizontal="left" wrapText="1"/>
    </xf>
    <xf numFmtId="49" fontId="0" fillId="0" borderId="0" xfId="0" applyNumberFormat="1" applyAlignment="1">
      <alignment horizontal="left"/>
    </xf>
    <xf numFmtId="181" fontId="0" fillId="0" borderId="0" xfId="0" applyNumberFormat="1" applyAlignment="1">
      <alignment horizontal="right"/>
    </xf>
    <xf numFmtId="0" fontId="80" fillId="0" borderId="12" xfId="0" applyFont="1" applyBorder="1" applyAlignment="1">
      <alignment horizontal="left" vertical="top" wrapText="1"/>
    </xf>
    <xf numFmtId="49" fontId="80" fillId="0" borderId="12" xfId="0" applyNumberFormat="1" applyFont="1" applyBorder="1" applyAlignment="1">
      <alignment horizontal="left" vertical="top" wrapText="1"/>
    </xf>
    <xf numFmtId="1" fontId="76" fillId="0" borderId="0" xfId="0" applyNumberFormat="1" applyFont="1" applyAlignment="1">
      <alignment horizontal="right" vertical="top" wrapText="1"/>
    </xf>
    <xf numFmtId="0" fontId="76" fillId="0" borderId="0" xfId="0" quotePrefix="1" applyFont="1" applyAlignment="1">
      <alignment horizontal="left" vertical="top" wrapText="1"/>
    </xf>
    <xf numFmtId="181" fontId="76" fillId="0" borderId="0" xfId="0" applyNumberFormat="1" applyFont="1" applyAlignment="1">
      <alignment horizontal="right" vertical="top" wrapText="1"/>
    </xf>
    <xf numFmtId="0" fontId="76" fillId="0" borderId="0" xfId="0" applyFont="1" applyAlignment="1">
      <alignment horizontal="center" vertical="top"/>
    </xf>
    <xf numFmtId="4" fontId="15" fillId="0" borderId="0" xfId="2" applyNumberFormat="1" applyFont="1" applyFill="1" applyAlignment="1">
      <alignment horizontal="left" vertical="top" wrapText="1"/>
    </xf>
    <xf numFmtId="4" fontId="32" fillId="0" borderId="0" xfId="2" applyNumberFormat="1" applyFont="1" applyFill="1" applyAlignment="1">
      <alignment horizontal="left" vertical="top" wrapText="1"/>
    </xf>
    <xf numFmtId="173" fontId="15" fillId="0" borderId="0" xfId="2" applyNumberFormat="1" applyFont="1" applyFill="1" applyAlignment="1">
      <alignment horizontal="left" vertical="top" wrapText="1"/>
    </xf>
    <xf numFmtId="173" fontId="43" fillId="0" borderId="0" xfId="2" applyNumberFormat="1" applyFont="1" applyFill="1" applyAlignment="1">
      <alignment horizontal="left" vertical="top" wrapText="1"/>
    </xf>
    <xf numFmtId="0" fontId="24" fillId="0" borderId="0" xfId="0" applyFont="1" applyAlignment="1"/>
    <xf numFmtId="0" fontId="0" fillId="0" borderId="0" xfId="0" applyAlignment="1"/>
    <xf numFmtId="0" fontId="82" fillId="0" borderId="0" xfId="0" applyFont="1"/>
    <xf numFmtId="0" fontId="82" fillId="0" borderId="0" xfId="0" applyFont="1" applyAlignment="1">
      <alignment wrapText="1"/>
    </xf>
    <xf numFmtId="0" fontId="83" fillId="0" borderId="0" xfId="0" applyFont="1"/>
    <xf numFmtId="49" fontId="15" fillId="0" borderId="0" xfId="0" applyNumberFormat="1" applyFont="1" applyAlignment="1">
      <alignment horizontal="left" wrapText="1"/>
    </xf>
    <xf numFmtId="0" fontId="21" fillId="0" borderId="0" xfId="2" applyFont="1" applyFill="1"/>
    <xf numFmtId="0" fontId="21" fillId="0" borderId="0" xfId="2" applyNumberFormat="1" applyFont="1" applyFill="1" applyAlignment="1">
      <alignment vertical="top" wrapText="1"/>
    </xf>
    <xf numFmtId="4" fontId="14" fillId="0" borderId="0" xfId="0" applyNumberFormat="1" applyFont="1" applyFill="1" applyBorder="1" applyAlignment="1" applyProtection="1">
      <alignment vertical="top" wrapText="1"/>
    </xf>
    <xf numFmtId="0" fontId="32" fillId="0" borderId="0" xfId="0" applyFont="1" applyFill="1" applyBorder="1" applyAlignment="1" applyProtection="1">
      <alignment horizontal="left" vertical="top" wrapText="1"/>
    </xf>
    <xf numFmtId="172" fontId="65" fillId="0" borderId="0" xfId="2" applyNumberFormat="1" applyFont="1" applyFill="1"/>
    <xf numFmtId="172" fontId="15" fillId="0" borderId="0" xfId="2" applyNumberFormat="1" applyFont="1" applyFill="1" applyProtection="1">
      <protection locked="0"/>
    </xf>
    <xf numFmtId="0" fontId="29" fillId="0" borderId="0" xfId="0" applyFont="1" applyFill="1" applyBorder="1" applyAlignment="1" applyProtection="1">
      <alignment horizontal="left" vertical="top" wrapText="1"/>
    </xf>
    <xf numFmtId="0" fontId="69" fillId="0" borderId="0" xfId="0" applyFont="1" applyFill="1" applyAlignment="1">
      <alignment horizontal="left" vertical="top"/>
    </xf>
    <xf numFmtId="179" fontId="84" fillId="0" borderId="0" xfId="0" applyNumberFormat="1" applyFont="1"/>
    <xf numFmtId="0" fontId="0" fillId="0" borderId="1" xfId="0" applyFill="1" applyBorder="1" applyAlignment="1">
      <alignment horizontal="left" vertical="top"/>
    </xf>
    <xf numFmtId="0" fontId="0" fillId="0" borderId="1" xfId="0" applyFill="1" applyBorder="1" applyAlignment="1">
      <alignment horizontal="justify"/>
    </xf>
    <xf numFmtId="4" fontId="0" fillId="0" borderId="1" xfId="0" applyNumberFormat="1" applyFill="1" applyBorder="1" applyAlignment="1">
      <alignment horizontal="right"/>
    </xf>
    <xf numFmtId="167" fontId="0" fillId="0" borderId="1" xfId="0" applyNumberFormat="1" applyFont="1" applyBorder="1" applyAlignment="1"/>
    <xf numFmtId="0" fontId="8" fillId="0" borderId="1" xfId="0" applyFont="1" applyBorder="1"/>
    <xf numFmtId="0" fontId="8" fillId="0" borderId="1" xfId="0" applyFont="1" applyBorder="1" applyAlignment="1">
      <alignment horizontal="left" vertical="top"/>
    </xf>
    <xf numFmtId="0" fontId="8" fillId="0" borderId="1" xfId="0" applyFont="1" applyBorder="1" applyAlignment="1">
      <alignment horizontal="right"/>
    </xf>
    <xf numFmtId="49" fontId="86" fillId="0" borderId="0" xfId="9" applyNumberFormat="1" applyFont="1" applyAlignment="1">
      <alignment horizontal="left" vertical="distributed"/>
    </xf>
    <xf numFmtId="172" fontId="40" fillId="0" borderId="13" xfId="1" applyNumberFormat="1" applyFont="1" applyFill="1" applyBorder="1"/>
    <xf numFmtId="172" fontId="40" fillId="0" borderId="0" xfId="1" applyNumberFormat="1" applyFont="1" applyFill="1" applyBorder="1"/>
    <xf numFmtId="0" fontId="30" fillId="0" borderId="0" xfId="2" applyFont="1" applyFill="1" applyAlignment="1">
      <alignment horizontal="left" wrapText="1"/>
    </xf>
    <xf numFmtId="0" fontId="0" fillId="0" borderId="0" xfId="0" applyAlignment="1">
      <alignment horizontal="center"/>
    </xf>
    <xf numFmtId="167" fontId="12" fillId="0" borderId="0" xfId="0" applyNumberFormat="1" applyFont="1" applyAlignment="1">
      <alignment horizontal="right"/>
    </xf>
    <xf numFmtId="0" fontId="1" fillId="0" borderId="0" xfId="0" applyFont="1" applyAlignment="1">
      <alignment vertical="top"/>
    </xf>
    <xf numFmtId="0" fontId="1" fillId="0" borderId="0" xfId="0" applyFont="1" applyAlignment="1">
      <alignment horizontal="left"/>
    </xf>
    <xf numFmtId="2" fontId="0" fillId="0" borderId="0" xfId="0" applyNumberFormat="1" applyAlignment="1">
      <alignment horizontal="right"/>
    </xf>
    <xf numFmtId="167" fontId="0" fillId="0" borderId="3" xfId="0" applyNumberFormat="1" applyBorder="1"/>
    <xf numFmtId="0" fontId="0" fillId="0" borderId="3" xfId="0" applyBorder="1" applyAlignment="1">
      <alignment horizontal="left"/>
    </xf>
    <xf numFmtId="4" fontId="0" fillId="0" borderId="0" xfId="0" applyNumberFormat="1"/>
    <xf numFmtId="0" fontId="0" fillId="0" borderId="0" xfId="0" applyAlignment="1">
      <alignment vertical="top"/>
    </xf>
    <xf numFmtId="172" fontId="15" fillId="0" borderId="3" xfId="2" applyNumberFormat="1" applyFont="1" applyFill="1" applyBorder="1" applyProtection="1">
      <protection locked="0"/>
    </xf>
    <xf numFmtId="172" fontId="40" fillId="0" borderId="0" xfId="2" applyNumberFormat="1" applyFont="1" applyFill="1" applyBorder="1"/>
    <xf numFmtId="49" fontId="0" fillId="0" borderId="0" xfId="0" applyNumberFormat="1" applyAlignment="1"/>
    <xf numFmtId="0" fontId="24" fillId="0" borderId="0" xfId="0" applyFont="1" applyAlignment="1"/>
    <xf numFmtId="0" fontId="0" fillId="0" borderId="0" xfId="0" applyAlignment="1"/>
    <xf numFmtId="0" fontId="27" fillId="0" borderId="0" xfId="0" applyFont="1" applyAlignment="1">
      <alignment horizontal="center"/>
    </xf>
    <xf numFmtId="0" fontId="28" fillId="0" borderId="0" xfId="0" applyFont="1" applyAlignment="1">
      <alignment horizontal="center"/>
    </xf>
    <xf numFmtId="0" fontId="20" fillId="0" borderId="0" xfId="0" applyFont="1" applyAlignment="1">
      <alignment horizontal="center"/>
    </xf>
    <xf numFmtId="0" fontId="0" fillId="0" borderId="0" xfId="0" applyAlignment="1">
      <alignment horizontal="center"/>
    </xf>
    <xf numFmtId="0" fontId="20" fillId="0" borderId="0" xfId="0" applyFont="1" applyFill="1" applyBorder="1" applyAlignment="1">
      <alignment horizontal="center"/>
    </xf>
    <xf numFmtId="0" fontId="17" fillId="0" borderId="0" xfId="0" applyFont="1" applyAlignment="1">
      <alignment horizontal="center"/>
    </xf>
    <xf numFmtId="0" fontId="18" fillId="0" borderId="0" xfId="0" applyFont="1" applyAlignment="1">
      <alignment horizontal="center"/>
    </xf>
    <xf numFmtId="0" fontId="2" fillId="0" borderId="0" xfId="0" applyNumberFormat="1" applyFont="1" applyAlignment="1"/>
    <xf numFmtId="0" fontId="0" fillId="0" borderId="0" xfId="0" applyNumberFormat="1" applyAlignment="1"/>
    <xf numFmtId="0" fontId="26" fillId="0" borderId="0" xfId="0" applyFont="1" applyAlignment="1">
      <alignment horizontal="center"/>
    </xf>
    <xf numFmtId="4" fontId="15" fillId="0" borderId="0" xfId="2" applyNumberFormat="1" applyFont="1" applyFill="1" applyAlignment="1">
      <alignment horizontal="left" vertical="top" wrapText="1"/>
    </xf>
    <xf numFmtId="173" fontId="15" fillId="0" borderId="0" xfId="2" applyNumberFormat="1" applyFont="1" applyFill="1" applyAlignment="1">
      <alignment horizontal="left" vertical="top" wrapText="1"/>
    </xf>
    <xf numFmtId="173" fontId="15" fillId="0" borderId="0" xfId="2" applyNumberFormat="1" applyFont="1" applyFill="1" applyAlignment="1">
      <alignment horizontal="left" vertical="top"/>
    </xf>
    <xf numFmtId="0" fontId="0" fillId="0" borderId="0" xfId="0" applyFill="1" applyAlignment="1">
      <alignment horizontal="left" vertical="top"/>
    </xf>
    <xf numFmtId="173" fontId="29" fillId="0" borderId="0" xfId="2" applyNumberFormat="1" applyFont="1" applyFill="1" applyAlignment="1">
      <alignment horizontal="left" vertical="top"/>
    </xf>
    <xf numFmtId="0" fontId="0" fillId="0" borderId="0" xfId="0" applyFont="1" applyFill="1" applyAlignment="1">
      <alignment horizontal="left" vertical="top"/>
    </xf>
    <xf numFmtId="4" fontId="32" fillId="0" borderId="0" xfId="2" applyNumberFormat="1" applyFont="1" applyFill="1" applyAlignment="1">
      <alignment horizontal="left" vertical="top" wrapText="1"/>
    </xf>
    <xf numFmtId="0" fontId="45" fillId="0" borderId="0" xfId="2" applyFont="1" applyFill="1" applyAlignment="1">
      <alignment horizontal="left" vertical="top" wrapText="1"/>
    </xf>
    <xf numFmtId="173" fontId="43" fillId="0" borderId="0" xfId="2" applyNumberFormat="1" applyFont="1" applyFill="1" applyAlignment="1">
      <alignment horizontal="left" vertical="top" wrapText="1"/>
    </xf>
    <xf numFmtId="173" fontId="15" fillId="0" borderId="0" xfId="2" applyNumberFormat="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44" fillId="0" borderId="0" xfId="0" applyFont="1" applyFill="1" applyAlignment="1">
      <alignment horizontal="left" vertical="top"/>
    </xf>
    <xf numFmtId="0" fontId="45" fillId="0" borderId="0" xfId="2" applyFont="1" applyFill="1" applyAlignment="1">
      <alignment horizontal="left" vertical="top"/>
    </xf>
    <xf numFmtId="1" fontId="29" fillId="0" borderId="0" xfId="0" applyNumberFormat="1" applyFont="1" applyFill="1" applyAlignment="1">
      <alignment horizontal="left" vertical="top" wrapText="1"/>
    </xf>
    <xf numFmtId="173" fontId="15" fillId="0" borderId="0" xfId="2" applyNumberFormat="1" applyFont="1" applyFill="1" applyBorder="1" applyAlignment="1">
      <alignment horizontal="left" vertical="top"/>
    </xf>
    <xf numFmtId="0" fontId="0" fillId="0" borderId="0" xfId="0" applyFill="1" applyBorder="1" applyAlignment="1">
      <alignment horizontal="left" vertical="top"/>
    </xf>
    <xf numFmtId="4" fontId="15" fillId="0" borderId="0" xfId="0" applyNumberFormat="1" applyFont="1" applyAlignment="1">
      <alignment vertical="top" wrapText="1"/>
    </xf>
    <xf numFmtId="0" fontId="15" fillId="0" borderId="0" xfId="0" applyFont="1" applyAlignment="1"/>
    <xf numFmtId="0" fontId="15" fillId="4" borderId="0" xfId="1" applyFont="1" applyFill="1" applyAlignment="1">
      <alignment horizontal="center" wrapText="1"/>
    </xf>
    <xf numFmtId="0" fontId="32" fillId="4" borderId="0" xfId="0" applyFont="1" applyFill="1" applyBorder="1" applyAlignment="1" applyProtection="1">
      <alignment horizontal="left" vertical="top" wrapText="1"/>
    </xf>
    <xf numFmtId="0" fontId="15" fillId="4" borderId="0" xfId="1" applyFont="1" applyFill="1" applyAlignment="1">
      <alignment wrapText="1"/>
    </xf>
    <xf numFmtId="0" fontId="55" fillId="4" borderId="0" xfId="2" applyFont="1" applyFill="1" applyAlignment="1">
      <alignment horizontal="left" vertical="top" wrapText="1"/>
    </xf>
    <xf numFmtId="4" fontId="0" fillId="4" borderId="0" xfId="0" applyNumberFormat="1" applyFill="1" applyAlignment="1">
      <alignment horizontal="right"/>
    </xf>
  </cellXfs>
  <cellStyles count="10">
    <cellStyle name="Comma" xfId="8" builtinId="3"/>
    <cellStyle name="Currency" xfId="7" builtinId="4"/>
    <cellStyle name="naslov2" xfId="1" xr:uid="{00000000-0005-0000-0000-000000000000}"/>
    <cellStyle name="Navadno 2" xfId="9" xr:uid="{B1C02F77-0B89-4A4D-83FC-1D56616EE241}"/>
    <cellStyle name="Navadno_Jerancic_POPIS_KANALIZACIJA" xfId="2" xr:uid="{00000000-0005-0000-0000-000002000000}"/>
    <cellStyle name="Navadno_podhosta_vse 2" xfId="3" xr:uid="{00000000-0005-0000-0000-000003000000}"/>
    <cellStyle name="Navadno_SLOV_C" xfId="4" xr:uid="{00000000-0005-0000-0000-000004000000}"/>
    <cellStyle name="Navadno_Tuje storitve" xfId="5" xr:uid="{00000000-0005-0000-0000-000005000000}"/>
    <cellStyle name="Normal" xfId="0" builtinId="0"/>
    <cellStyle name="Per cent" xfId="6" builtinId="5"/>
  </cellStyles>
  <dxfs count="89">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border>
        <left/>
        <right/>
        <top/>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border>
        <left/>
        <right/>
        <top/>
        <bottom style="thin">
          <color indexed="64"/>
        </bottom>
      </border>
    </dxf>
    <dxf>
      <font>
        <color theme="0"/>
      </font>
    </dxf>
    <dxf>
      <border>
        <left/>
        <right/>
        <top/>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border>
        <left/>
        <right/>
        <top/>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lor theme="0"/>
      </font>
    </dxf>
    <dxf>
      <font>
        <condense val="0"/>
        <extend val="0"/>
        <color indexed="9"/>
      </font>
      <border>
        <bottom style="thin">
          <color indexed="64"/>
        </bottom>
      </border>
    </dxf>
    <dxf>
      <border>
        <left/>
        <right/>
        <top/>
        <bottom style="thin">
          <color indexed="64"/>
        </bottom>
      </border>
    </dxf>
    <dxf>
      <font>
        <condense val="0"/>
        <extend val="0"/>
        <color indexed="10"/>
      </font>
    </dxf>
    <dxf>
      <border>
        <left/>
        <right/>
        <top/>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border>
        <left/>
        <right/>
        <top/>
        <bottom style="thin">
          <color indexed="64"/>
        </bottom>
      </border>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256E5-8969-1144-A1AE-12C7260577FB}">
  <dimension ref="A1:A34"/>
  <sheetViews>
    <sheetView zoomScale="184" zoomScaleNormal="184" workbookViewId="0">
      <selection activeCell="A24" sqref="A24"/>
    </sheetView>
  </sheetViews>
  <sheetFormatPr baseColWidth="10" defaultRowHeight="13"/>
  <cols>
    <col min="1" max="1" width="121" style="454" customWidth="1"/>
    <col min="2" max="16384" width="10.83203125" style="454"/>
  </cols>
  <sheetData>
    <row r="1" spans="1:1" ht="16">
      <c r="A1" s="456" t="s">
        <v>546</v>
      </c>
    </row>
    <row r="2" spans="1:1" ht="62" customHeight="1">
      <c r="A2" s="455" t="s">
        <v>545</v>
      </c>
    </row>
    <row r="3" spans="1:1" ht="28">
      <c r="A3" s="455" t="s">
        <v>544</v>
      </c>
    </row>
    <row r="4" spans="1:1" ht="54" customHeight="1">
      <c r="A4" s="455" t="s">
        <v>543</v>
      </c>
    </row>
    <row r="5" spans="1:1">
      <c r="A5" s="454" t="s">
        <v>542</v>
      </c>
    </row>
    <row r="6" spans="1:1">
      <c r="A6" s="454" t="s">
        <v>541</v>
      </c>
    </row>
    <row r="7" spans="1:1">
      <c r="A7" s="454" t="s">
        <v>540</v>
      </c>
    </row>
    <row r="10" spans="1:1">
      <c r="A10" s="454" t="s">
        <v>539</v>
      </c>
    </row>
    <row r="11" spans="1:1">
      <c r="A11" s="454" t="s">
        <v>538</v>
      </c>
    </row>
    <row r="12" spans="1:1">
      <c r="A12" s="454" t="s">
        <v>550</v>
      </c>
    </row>
    <row r="13" spans="1:1">
      <c r="A13" s="454" t="s">
        <v>537</v>
      </c>
    </row>
    <row r="14" spans="1:1" ht="16" customHeight="1">
      <c r="A14" s="455" t="s">
        <v>536</v>
      </c>
    </row>
    <row r="15" spans="1:1">
      <c r="A15" s="454" t="s">
        <v>535</v>
      </c>
    </row>
    <row r="16" spans="1:1">
      <c r="A16" s="454" t="s">
        <v>534</v>
      </c>
    </row>
    <row r="17" spans="1:1" ht="28">
      <c r="A17" s="455" t="s">
        <v>533</v>
      </c>
    </row>
    <row r="18" spans="1:1">
      <c r="A18" s="454" t="s">
        <v>532</v>
      </c>
    </row>
    <row r="19" spans="1:1">
      <c r="A19" s="454" t="s">
        <v>531</v>
      </c>
    </row>
    <row r="20" spans="1:1">
      <c r="A20" s="454" t="s">
        <v>530</v>
      </c>
    </row>
    <row r="21" spans="1:1">
      <c r="A21" s="454" t="s">
        <v>529</v>
      </c>
    </row>
    <row r="22" spans="1:1">
      <c r="A22" s="454" t="s">
        <v>528</v>
      </c>
    </row>
    <row r="23" spans="1:1">
      <c r="A23" s="454" t="s">
        <v>575</v>
      </c>
    </row>
    <row r="24" spans="1:1">
      <c r="A24" s="454" t="s">
        <v>527</v>
      </c>
    </row>
    <row r="25" spans="1:1">
      <c r="A25" s="454" t="s">
        <v>526</v>
      </c>
    </row>
    <row r="26" spans="1:1">
      <c r="A26" s="454" t="s">
        <v>525</v>
      </c>
    </row>
    <row r="27" spans="1:1">
      <c r="A27" s="454" t="s">
        <v>524</v>
      </c>
    </row>
    <row r="28" spans="1:1" ht="27" customHeight="1">
      <c r="A28" s="455" t="s">
        <v>523</v>
      </c>
    </row>
    <row r="29" spans="1:1">
      <c r="A29" s="454" t="s">
        <v>522</v>
      </c>
    </row>
    <row r="30" spans="1:1" ht="28">
      <c r="A30" s="455" t="s">
        <v>521</v>
      </c>
    </row>
    <row r="31" spans="1:1" ht="28">
      <c r="A31" s="455" t="s">
        <v>520</v>
      </c>
    </row>
    <row r="32" spans="1:1">
      <c r="A32" s="454" t="s">
        <v>519</v>
      </c>
    </row>
    <row r="33" spans="1:1">
      <c r="A33" s="454" t="s">
        <v>552</v>
      </c>
    </row>
    <row r="34" spans="1:1">
      <c r="A34" s="454" t="s">
        <v>557</v>
      </c>
    </row>
  </sheetData>
  <pageMargins left="0.70866141732283472" right="0.70866141732283472" top="0.94488188976377963" bottom="0.15748031496062992" header="0.31496062992125984" footer="0.31496062992125984"/>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6"/>
  <dimension ref="A6:O36"/>
  <sheetViews>
    <sheetView view="pageBreakPreview" topLeftCell="A9" zoomScale="154" zoomScaleNormal="100" zoomScaleSheetLayoutView="154" workbookViewId="0">
      <selection activeCell="G24" sqref="G24"/>
    </sheetView>
  </sheetViews>
  <sheetFormatPr baseColWidth="10" defaultColWidth="8.83203125" defaultRowHeight="13"/>
  <cols>
    <col min="2" max="2" width="7.5" customWidth="1"/>
    <col min="6" max="6" width="9.5" customWidth="1"/>
    <col min="7" max="7" width="26.5" customWidth="1"/>
  </cols>
  <sheetData>
    <row r="6" spans="2:15" ht="12" customHeight="1"/>
    <row r="8" spans="2:15" ht="20">
      <c r="C8" s="497" t="s">
        <v>0</v>
      </c>
      <c r="D8" s="498"/>
      <c r="E8" s="498"/>
      <c r="F8" s="498"/>
      <c r="G8" s="498"/>
    </row>
    <row r="9" spans="2:15" ht="18">
      <c r="C9" s="118"/>
      <c r="D9" s="5"/>
      <c r="E9" s="5"/>
      <c r="F9" s="5"/>
      <c r="G9" s="5"/>
      <c r="O9" s="138"/>
    </row>
    <row r="10" spans="2:15" ht="18">
      <c r="B10" s="494" t="s">
        <v>140</v>
      </c>
      <c r="C10" s="495"/>
      <c r="D10" s="495"/>
      <c r="E10" s="495"/>
      <c r="F10" s="495"/>
      <c r="G10" s="495"/>
    </row>
    <row r="11" spans="2:15" ht="17.5" customHeight="1">
      <c r="B11" s="494" t="s">
        <v>141</v>
      </c>
      <c r="C11" s="495"/>
      <c r="D11" s="495"/>
      <c r="E11" s="495"/>
      <c r="F11" s="495"/>
      <c r="G11" s="495"/>
    </row>
    <row r="12" spans="2:15" ht="17.5" customHeight="1">
      <c r="B12" s="171"/>
      <c r="C12" s="5"/>
      <c r="D12" s="5"/>
      <c r="E12" s="5"/>
      <c r="F12" s="5"/>
      <c r="G12" s="5"/>
    </row>
    <row r="13" spans="2:15" ht="17.5" customHeight="1">
      <c r="B13" s="501" t="s">
        <v>164</v>
      </c>
      <c r="C13" s="501"/>
      <c r="D13" s="501"/>
      <c r="E13" s="501"/>
      <c r="F13" s="501"/>
      <c r="G13" s="501"/>
    </row>
    <row r="14" spans="2:15" ht="18">
      <c r="C14" s="37"/>
      <c r="D14" s="34"/>
      <c r="E14" s="35"/>
      <c r="F14" s="35"/>
      <c r="G14" s="36"/>
    </row>
    <row r="15" spans="2:15">
      <c r="G15" s="11"/>
    </row>
    <row r="16" spans="2:15" ht="16">
      <c r="B16" s="38" t="s">
        <v>1</v>
      </c>
      <c r="C16" s="43" t="s">
        <v>2</v>
      </c>
      <c r="D16" s="40"/>
      <c r="E16" s="41"/>
      <c r="F16" s="42"/>
      <c r="G16" s="164">
        <f>preddelaP!G12</f>
        <v>0</v>
      </c>
    </row>
    <row r="17" spans="1:7" ht="16">
      <c r="B17" s="38"/>
      <c r="C17" s="43"/>
      <c r="D17" s="40"/>
      <c r="E17" s="41"/>
      <c r="F17" s="42"/>
      <c r="G17" s="164"/>
    </row>
    <row r="18" spans="1:7" ht="16">
      <c r="B18" s="43" t="s">
        <v>3</v>
      </c>
      <c r="C18" s="39" t="s">
        <v>4</v>
      </c>
      <c r="D18" s="43"/>
      <c r="E18" s="43"/>
      <c r="F18" s="42"/>
      <c r="G18" s="164">
        <f>'zemeljska delaP'!G14</f>
        <v>0</v>
      </c>
    </row>
    <row r="19" spans="1:7" ht="16">
      <c r="B19" s="43"/>
      <c r="C19" s="39"/>
      <c r="D19" s="43"/>
      <c r="E19" s="43"/>
      <c r="F19" s="42"/>
      <c r="G19" s="165"/>
    </row>
    <row r="20" spans="1:7" ht="16">
      <c r="B20" s="43" t="s">
        <v>5</v>
      </c>
      <c r="C20" s="39" t="s">
        <v>6</v>
      </c>
      <c r="D20" s="43"/>
      <c r="E20" s="43"/>
      <c r="F20" s="42"/>
      <c r="G20" s="164">
        <f>'voziscne konstrukcijeP'!G18</f>
        <v>0</v>
      </c>
    </row>
    <row r="21" spans="1:7" ht="16">
      <c r="B21" s="43"/>
      <c r="C21" s="39"/>
      <c r="D21" s="43"/>
      <c r="E21" s="43"/>
      <c r="F21" s="42"/>
      <c r="G21" s="165"/>
    </row>
    <row r="22" spans="1:7" ht="16">
      <c r="B22" s="43" t="s">
        <v>60</v>
      </c>
      <c r="C22" s="39" t="s">
        <v>61</v>
      </c>
      <c r="D22" s="43"/>
      <c r="E22" s="43"/>
      <c r="F22" s="42"/>
      <c r="G22" s="164">
        <f>'prometna opremaP'!G22</f>
        <v>0</v>
      </c>
    </row>
    <row r="23" spans="1:7" ht="16">
      <c r="B23" s="43"/>
      <c r="C23" s="39"/>
      <c r="D23" s="43"/>
      <c r="E23" s="43"/>
      <c r="F23" s="42"/>
      <c r="G23" s="165"/>
    </row>
    <row r="24" spans="1:7" ht="17" thickBot="1">
      <c r="A24" s="7"/>
      <c r="B24" s="471" t="s">
        <v>9</v>
      </c>
      <c r="C24" s="472" t="s">
        <v>10</v>
      </c>
      <c r="D24" s="471"/>
      <c r="E24" s="471"/>
      <c r="F24" s="473"/>
      <c r="G24" s="167">
        <f>'tuje storitveP'!G12</f>
        <v>2275</v>
      </c>
    </row>
    <row r="25" spans="1:7" ht="16">
      <c r="B25" s="114"/>
      <c r="C25" s="115"/>
      <c r="D25" s="114"/>
      <c r="E25" s="114"/>
      <c r="F25" s="42"/>
      <c r="G25" s="166"/>
    </row>
    <row r="26" spans="1:7" ht="16">
      <c r="B26" s="114"/>
      <c r="C26" s="26"/>
      <c r="D26" s="26"/>
      <c r="E26" s="26"/>
      <c r="F26" s="26"/>
      <c r="G26" s="166"/>
    </row>
    <row r="27" spans="1:7" ht="15" customHeight="1" thickBot="1">
      <c r="A27" s="7"/>
      <c r="B27" s="7"/>
      <c r="C27" s="119" t="s">
        <v>563</v>
      </c>
      <c r="D27" s="120"/>
      <c r="E27" s="120"/>
      <c r="F27" s="120"/>
      <c r="G27" s="170">
        <f>SUM(G16:G24)</f>
        <v>2275</v>
      </c>
    </row>
    <row r="31" spans="1:7">
      <c r="B31" s="499" t="s">
        <v>68</v>
      </c>
      <c r="C31" s="500"/>
      <c r="D31" s="500"/>
      <c r="E31" s="500"/>
      <c r="F31" s="500"/>
      <c r="G31" s="500"/>
    </row>
    <row r="32" spans="1:7">
      <c r="B32" s="489" t="s">
        <v>69</v>
      </c>
      <c r="C32" s="489"/>
      <c r="D32" s="489"/>
      <c r="E32" s="489"/>
      <c r="F32" s="489"/>
      <c r="G32" s="489"/>
    </row>
    <row r="33" spans="2:7">
      <c r="B33" s="489" t="s">
        <v>70</v>
      </c>
      <c r="C33" s="489"/>
      <c r="D33" s="489"/>
      <c r="E33" s="489"/>
      <c r="F33" s="489"/>
      <c r="G33" s="489"/>
    </row>
    <row r="34" spans="2:7">
      <c r="B34" s="489"/>
      <c r="C34" s="489"/>
      <c r="D34" s="489"/>
      <c r="E34" s="489"/>
      <c r="F34" s="489"/>
      <c r="G34" s="489"/>
    </row>
    <row r="36" spans="2:7">
      <c r="B36" s="489" t="s">
        <v>470</v>
      </c>
      <c r="C36" s="489"/>
      <c r="D36" s="489"/>
      <c r="E36" s="489"/>
      <c r="F36" s="489"/>
      <c r="G36" s="489"/>
    </row>
  </sheetData>
  <mergeCells count="9">
    <mergeCell ref="B32:G32"/>
    <mergeCell ref="B33:G33"/>
    <mergeCell ref="B34:G34"/>
    <mergeCell ref="B36:G36"/>
    <mergeCell ref="C8:G8"/>
    <mergeCell ref="B10:G10"/>
    <mergeCell ref="B11:G11"/>
    <mergeCell ref="B13:G13"/>
    <mergeCell ref="B31:G31"/>
  </mergeCells>
  <phoneticPr fontId="0" type="noConversion"/>
  <pageMargins left="1.0236220472440944" right="0.74803149606299213" top="0.78740157480314965" bottom="0.39370078740157483" header="0.39370078740157483" footer="0.19685039370078741"/>
  <pageSetup paperSize="9" orientation="portrait" horizontalDpi="4294967293" verticalDpi="300" r:id="rId1"/>
  <headerFooter alignWithMargins="0">
    <oddHeader>&amp;C&amp;A</oddHeader>
    <oddFooter>&amp;RStran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O12"/>
  <sheetViews>
    <sheetView view="pageBreakPreview" zoomScale="130" zoomScaleNormal="100" zoomScaleSheetLayoutView="130" workbookViewId="0">
      <selection activeCell="G12" sqref="G12"/>
    </sheetView>
  </sheetViews>
  <sheetFormatPr baseColWidth="10" defaultColWidth="8.83203125" defaultRowHeight="13"/>
  <cols>
    <col min="1" max="1" width="3.5" style="24" customWidth="1"/>
    <col min="2" max="2" width="6.5" style="24" customWidth="1"/>
    <col min="3" max="3" width="32.5" customWidth="1"/>
    <col min="4" max="4" width="9.5" style="11" customWidth="1"/>
    <col min="5" max="5" width="7.5" style="5" customWidth="1"/>
    <col min="6" max="6" width="15.1640625" style="3" customWidth="1"/>
    <col min="7" max="7" width="17.5" style="3" customWidth="1"/>
  </cols>
  <sheetData>
    <row r="1" spans="1:171">
      <c r="A1" s="72" t="s">
        <v>12</v>
      </c>
      <c r="B1" s="72"/>
      <c r="C1" s="72" t="s">
        <v>13</v>
      </c>
      <c r="D1" s="2" t="s">
        <v>14</v>
      </c>
      <c r="E1" s="1" t="s">
        <v>15</v>
      </c>
      <c r="F1" s="109" t="s">
        <v>16</v>
      </c>
      <c r="G1" s="2" t="s">
        <v>17</v>
      </c>
    </row>
    <row r="2" spans="1:171" ht="14" thickBot="1">
      <c r="A2" s="73" t="s">
        <v>18</v>
      </c>
      <c r="B2" s="73"/>
      <c r="C2" s="73" t="s">
        <v>19</v>
      </c>
      <c r="D2" s="10" t="s">
        <v>18</v>
      </c>
      <c r="E2" s="9"/>
      <c r="F2" s="110" t="s">
        <v>20</v>
      </c>
      <c r="G2" s="10"/>
    </row>
    <row r="3" spans="1:171" ht="14" thickTop="1">
      <c r="A3" s="60" t="s">
        <v>1</v>
      </c>
      <c r="B3" s="60"/>
      <c r="C3" s="20" t="s">
        <v>2</v>
      </c>
      <c r="D3" s="23"/>
      <c r="E3" s="49"/>
      <c r="F3" s="50"/>
      <c r="G3" s="50"/>
    </row>
    <row r="4" spans="1:171">
      <c r="A4" s="60"/>
      <c r="B4" s="60"/>
      <c r="C4" s="20"/>
      <c r="D4" s="23"/>
      <c r="E4" s="49"/>
      <c r="F4" s="50"/>
      <c r="G4" s="50"/>
    </row>
    <row r="5" spans="1:171">
      <c r="A5" s="75" t="s">
        <v>21</v>
      </c>
      <c r="B5" s="75"/>
      <c r="C5" s="14" t="s">
        <v>22</v>
      </c>
      <c r="D5" s="15"/>
      <c r="E5" s="16"/>
      <c r="F5" s="17"/>
      <c r="G5" s="17"/>
    </row>
    <row r="6" spans="1:171" ht="28">
      <c r="A6" s="60">
        <v>12</v>
      </c>
      <c r="B6" s="60">
        <v>321</v>
      </c>
      <c r="C6" s="32" t="s">
        <v>112</v>
      </c>
      <c r="D6" s="23">
        <v>81</v>
      </c>
      <c r="E6" s="49" t="s">
        <v>50</v>
      </c>
      <c r="F6" s="111"/>
      <c r="G6" s="111">
        <f>ROUND(D6*F6,2)</f>
        <v>0</v>
      </c>
    </row>
    <row r="7" spans="1:171">
      <c r="A7" s="60"/>
      <c r="B7" s="60"/>
      <c r="C7" s="32"/>
      <c r="D7" s="23"/>
      <c r="E7" s="49"/>
      <c r="F7" s="111"/>
      <c r="G7" s="111"/>
    </row>
    <row r="8" spans="1:171" ht="28">
      <c r="A8" s="60">
        <v>12</v>
      </c>
      <c r="B8" s="60">
        <v>382</v>
      </c>
      <c r="C8" s="32" t="s">
        <v>110</v>
      </c>
      <c r="D8" s="23">
        <v>4</v>
      </c>
      <c r="E8" s="29" t="s">
        <v>43</v>
      </c>
      <c r="F8" s="111"/>
      <c r="G8" s="111">
        <f>ROUND(D8*F8,2)</f>
        <v>0</v>
      </c>
    </row>
    <row r="9" spans="1:171">
      <c r="A9" s="60"/>
      <c r="B9" s="60"/>
      <c r="C9" s="32"/>
      <c r="D9" s="23"/>
      <c r="E9" s="49"/>
      <c r="F9" s="111"/>
      <c r="G9" s="111"/>
    </row>
    <row r="10" spans="1:171" s="92" customFormat="1" ht="8.25" customHeight="1" thickBot="1">
      <c r="G10" s="91"/>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row>
    <row r="11" spans="1:171" s="90" customFormat="1">
      <c r="G11" s="96"/>
    </row>
    <row r="12" spans="1:171">
      <c r="A12" s="81" t="s">
        <v>1</v>
      </c>
      <c r="B12" s="81"/>
      <c r="C12" s="44" t="s">
        <v>2</v>
      </c>
      <c r="D12" s="45"/>
      <c r="E12" s="46"/>
      <c r="F12" s="47" t="s">
        <v>30</v>
      </c>
      <c r="G12" s="116">
        <f>SUM(G6:G10)</f>
        <v>0</v>
      </c>
      <c r="H12" s="20"/>
      <c r="I12" s="20"/>
      <c r="J12" s="20"/>
      <c r="K12" s="20"/>
      <c r="L12" s="20"/>
      <c r="M12" s="20"/>
      <c r="N12" s="20"/>
      <c r="O12" s="20"/>
      <c r="P12" s="20"/>
      <c r="Q12" s="20"/>
    </row>
  </sheetData>
  <pageMargins left="0.70866141732283472" right="0.70866141732283472" top="0.74803149606299213" bottom="0.74803149606299213" header="0.31496062992125984" footer="0.31496062992125984"/>
  <pageSetup paperSize="9" scale="96" orientation="portrait" r:id="rId1"/>
  <headerFooter>
    <oddHeader>&amp;C&amp;A</oddHeader>
    <oddFooter>&amp;RStran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0"/>
  <sheetViews>
    <sheetView view="pageBreakPreview" zoomScale="150" zoomScaleNormal="100" zoomScaleSheetLayoutView="150" workbookViewId="0">
      <selection activeCell="G14" sqref="G14"/>
    </sheetView>
  </sheetViews>
  <sheetFormatPr baseColWidth="10" defaultColWidth="8.83203125" defaultRowHeight="13"/>
  <cols>
    <col min="1" max="1" width="3.5" style="24" customWidth="1"/>
    <col min="2" max="2" width="6.1640625" style="24" customWidth="1"/>
    <col min="3" max="3" width="32.5" customWidth="1"/>
    <col min="4" max="4" width="10.1640625" style="11" customWidth="1"/>
    <col min="5" max="5" width="6.5" style="3" customWidth="1"/>
    <col min="6" max="6" width="15.5" style="11" customWidth="1"/>
    <col min="7" max="7" width="17.5" style="11" customWidth="1"/>
  </cols>
  <sheetData>
    <row r="1" spans="1:9">
      <c r="A1" s="72" t="s">
        <v>12</v>
      </c>
      <c r="B1" s="72"/>
      <c r="C1" s="72" t="s">
        <v>13</v>
      </c>
      <c r="D1" s="2" t="s">
        <v>14</v>
      </c>
      <c r="E1" s="2" t="s">
        <v>15</v>
      </c>
      <c r="F1" s="2" t="s">
        <v>16</v>
      </c>
      <c r="G1" s="2" t="s">
        <v>17</v>
      </c>
    </row>
    <row r="2" spans="1:9" ht="14" thickBot="1">
      <c r="A2" s="73" t="s">
        <v>18</v>
      </c>
      <c r="B2" s="73"/>
      <c r="C2" s="73" t="s">
        <v>19</v>
      </c>
      <c r="D2" s="10" t="s">
        <v>18</v>
      </c>
      <c r="E2" s="10"/>
      <c r="F2" s="10" t="s">
        <v>20</v>
      </c>
      <c r="G2" s="19"/>
    </row>
    <row r="3" spans="1:9" ht="12.75" customHeight="1" thickTop="1">
      <c r="A3" s="60" t="s">
        <v>3</v>
      </c>
      <c r="B3" s="60"/>
      <c r="C3" s="20" t="s">
        <v>4</v>
      </c>
      <c r="D3" s="23"/>
      <c r="E3" s="29"/>
      <c r="F3" s="23"/>
      <c r="G3" s="23"/>
    </row>
    <row r="4" spans="1:9">
      <c r="A4" s="60"/>
      <c r="B4" s="60"/>
      <c r="C4" s="20"/>
      <c r="D4" s="23"/>
      <c r="E4" s="29"/>
      <c r="F4" s="23"/>
      <c r="G4" s="23"/>
    </row>
    <row r="5" spans="1:9">
      <c r="A5" s="75" t="s">
        <v>31</v>
      </c>
      <c r="B5" s="75"/>
      <c r="C5" s="14" t="s">
        <v>32</v>
      </c>
      <c r="D5" s="15"/>
      <c r="E5" s="18"/>
      <c r="F5" s="15"/>
      <c r="G5" s="15"/>
    </row>
    <row r="6" spans="1:9">
      <c r="A6" s="77" t="s">
        <v>35</v>
      </c>
      <c r="B6" s="77"/>
      <c r="C6" s="14" t="s">
        <v>36</v>
      </c>
      <c r="D6" s="15"/>
      <c r="E6" s="17"/>
      <c r="F6" s="15"/>
      <c r="G6" s="145"/>
    </row>
    <row r="7" spans="1:9" ht="42">
      <c r="A7" s="24">
        <v>24</v>
      </c>
      <c r="B7" s="24">
        <v>119</v>
      </c>
      <c r="C7" s="6" t="s">
        <v>551</v>
      </c>
      <c r="D7" s="11">
        <v>1589</v>
      </c>
      <c r="E7" s="4" t="s">
        <v>29</v>
      </c>
      <c r="F7" s="148"/>
      <c r="G7" s="111">
        <f>ROUND(D7*F7,2)</f>
        <v>0</v>
      </c>
    </row>
    <row r="8" spans="1:9">
      <c r="A8" s="60"/>
      <c r="B8" s="60"/>
      <c r="C8" s="20"/>
      <c r="D8" s="23"/>
      <c r="E8" s="50"/>
      <c r="F8" s="23"/>
      <c r="G8" s="111"/>
    </row>
    <row r="9" spans="1:9" ht="26.5" customHeight="1">
      <c r="A9" s="76">
        <v>24</v>
      </c>
      <c r="B9" s="76">
        <v>484</v>
      </c>
      <c r="C9" s="32" t="s">
        <v>88</v>
      </c>
      <c r="D9" s="94">
        <v>113</v>
      </c>
      <c r="E9" s="29" t="s">
        <v>29</v>
      </c>
      <c r="F9" s="111"/>
      <c r="G9" s="111">
        <f>ROUND(D9*F9,2)</f>
        <v>0</v>
      </c>
    </row>
    <row r="10" spans="1:9" ht="12.75" customHeight="1">
      <c r="A10" s="76"/>
      <c r="B10" s="76"/>
      <c r="C10" s="32"/>
      <c r="D10" s="94"/>
      <c r="E10" s="29"/>
      <c r="F10" s="111"/>
      <c r="G10" s="111"/>
    </row>
    <row r="11" spans="1:9">
      <c r="A11" s="77" t="s">
        <v>37</v>
      </c>
      <c r="B11" s="77"/>
      <c r="C11" s="14" t="s">
        <v>38</v>
      </c>
      <c r="D11" s="15"/>
      <c r="E11" s="17"/>
      <c r="F11" s="15"/>
      <c r="G11" s="145"/>
    </row>
    <row r="12" spans="1:9">
      <c r="A12" s="76"/>
      <c r="B12" s="76"/>
      <c r="C12" s="32"/>
      <c r="D12" s="23"/>
      <c r="E12" s="29"/>
      <c r="F12" s="23"/>
      <c r="G12" s="111"/>
    </row>
    <row r="13" spans="1:9" s="89" customFormat="1">
      <c r="A13" s="78"/>
      <c r="B13" s="78"/>
      <c r="C13" s="87"/>
      <c r="D13" s="33"/>
      <c r="E13" s="66"/>
      <c r="F13" s="23"/>
      <c r="G13" s="50"/>
      <c r="I13"/>
    </row>
    <row r="14" spans="1:9" s="61" customFormat="1" ht="14">
      <c r="A14" s="80" t="s">
        <v>3</v>
      </c>
      <c r="B14" s="80"/>
      <c r="C14" s="63" t="s">
        <v>4</v>
      </c>
      <c r="D14" s="45"/>
      <c r="E14" s="48"/>
      <c r="F14" s="64" t="s">
        <v>30</v>
      </c>
      <c r="G14" s="117">
        <f>SUM(G6:G12)</f>
        <v>0</v>
      </c>
      <c r="I14"/>
    </row>
    <row r="15" spans="1:9">
      <c r="I15" s="89"/>
    </row>
    <row r="16" spans="1:9" ht="26.5" customHeight="1">
      <c r="I16" s="89"/>
    </row>
    <row r="17" spans="9:9" ht="18" customHeight="1">
      <c r="I17" s="61"/>
    </row>
    <row r="18" spans="9:9" ht="13.5" customHeight="1"/>
    <row r="19" spans="9:9" ht="13.5" customHeight="1"/>
    <row r="20" spans="9:9" ht="3" customHeight="1"/>
  </sheetData>
  <pageMargins left="0.70866141732283472" right="0.70866141732283472" top="0.74803149606299213" bottom="0.74803149606299213" header="0.31496062992125984" footer="0.31496062992125984"/>
  <pageSetup paperSize="9" scale="97" orientation="portrait" r:id="rId1"/>
  <headerFooter>
    <oddHeader>&amp;C&amp;A</oddHeader>
    <oddFooter>&amp;RStran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2"/>
  <sheetViews>
    <sheetView view="pageBreakPreview" zoomScale="159" zoomScaleNormal="100" zoomScaleSheetLayoutView="159" workbookViewId="0">
      <selection activeCell="G18" sqref="G18"/>
    </sheetView>
  </sheetViews>
  <sheetFormatPr baseColWidth="10" defaultColWidth="8.83203125" defaultRowHeight="13"/>
  <cols>
    <col min="1" max="1" width="3.5" style="24" customWidth="1"/>
    <col min="2" max="2" width="6.1640625" style="24" customWidth="1"/>
    <col min="3" max="3" width="32.5" customWidth="1"/>
    <col min="4" max="4" width="9" style="13" customWidth="1"/>
    <col min="5" max="5" width="6.5" style="5" customWidth="1"/>
    <col min="6" max="6" width="15.5" style="13" customWidth="1"/>
    <col min="7" max="7" width="17.5" style="13" customWidth="1"/>
  </cols>
  <sheetData>
    <row r="1" spans="1:36" s="26" customFormat="1">
      <c r="A1" s="72" t="s">
        <v>12</v>
      </c>
      <c r="B1" s="72"/>
      <c r="C1" s="72" t="s">
        <v>13</v>
      </c>
      <c r="D1" s="2" t="s">
        <v>14</v>
      </c>
      <c r="E1" s="2" t="s">
        <v>15</v>
      </c>
      <c r="F1" s="2" t="s">
        <v>16</v>
      </c>
      <c r="G1" s="2" t="s">
        <v>17</v>
      </c>
    </row>
    <row r="2" spans="1:36" s="26" customFormat="1" ht="14" thickBot="1">
      <c r="A2" s="73" t="s">
        <v>18</v>
      </c>
      <c r="B2" s="73"/>
      <c r="C2" s="73" t="s">
        <v>19</v>
      </c>
      <c r="D2" s="10" t="s">
        <v>18</v>
      </c>
      <c r="E2" s="10"/>
      <c r="F2" s="10" t="s">
        <v>20</v>
      </c>
      <c r="G2" s="19"/>
    </row>
    <row r="3" spans="1:36" ht="14" thickTop="1">
      <c r="A3" s="60" t="s">
        <v>5</v>
      </c>
      <c r="B3" s="60"/>
      <c r="C3" s="20" t="s">
        <v>6</v>
      </c>
      <c r="D3" s="23"/>
      <c r="E3" s="29"/>
      <c r="F3" s="23"/>
      <c r="G3" s="23"/>
    </row>
    <row r="4" spans="1:36">
      <c r="A4" s="60"/>
      <c r="B4" s="60"/>
      <c r="C4" s="20"/>
      <c r="D4" s="23"/>
      <c r="E4" s="29"/>
      <c r="F4" s="23"/>
      <c r="G4" s="23"/>
    </row>
    <row r="5" spans="1:36">
      <c r="A5" s="75" t="s">
        <v>39</v>
      </c>
      <c r="B5" s="75"/>
      <c r="C5" s="14" t="s">
        <v>40</v>
      </c>
      <c r="D5" s="15"/>
      <c r="E5" s="18"/>
      <c r="F5" s="15"/>
      <c r="G5" s="15"/>
    </row>
    <row r="6" spans="1:36" ht="56">
      <c r="A6" s="24">
        <v>31</v>
      </c>
      <c r="B6" s="24">
        <v>132</v>
      </c>
      <c r="C6" s="62" t="s">
        <v>565</v>
      </c>
      <c r="D6" s="11">
        <v>113</v>
      </c>
      <c r="E6" s="4" t="s">
        <v>29</v>
      </c>
      <c r="F6" s="111"/>
      <c r="G6" s="111">
        <f>ROUND(D6*F6,2)</f>
        <v>0</v>
      </c>
    </row>
    <row r="7" spans="1:36" ht="12.75" customHeight="1">
      <c r="C7" s="62"/>
      <c r="D7" s="11"/>
      <c r="E7" s="4"/>
      <c r="F7" s="111"/>
      <c r="G7" s="111"/>
    </row>
    <row r="8" spans="1:36">
      <c r="A8" s="77" t="s">
        <v>41</v>
      </c>
      <c r="B8" s="77"/>
      <c r="C8" s="14" t="s">
        <v>42</v>
      </c>
      <c r="D8" s="25"/>
      <c r="E8" s="16"/>
      <c r="F8" s="105"/>
      <c r="G8" s="145"/>
    </row>
    <row r="9" spans="1:36" ht="46.5" customHeight="1">
      <c r="A9" s="24">
        <v>32</v>
      </c>
      <c r="B9" s="24">
        <v>256</v>
      </c>
      <c r="C9" s="150" t="s">
        <v>168</v>
      </c>
      <c r="D9" s="11">
        <v>561</v>
      </c>
      <c r="E9" s="4" t="s">
        <v>28</v>
      </c>
      <c r="F9" s="148"/>
      <c r="G9" s="111">
        <f>ROUND(D9*F9,2)</f>
        <v>0</v>
      </c>
    </row>
    <row r="10" spans="1:36">
      <c r="A10" s="60"/>
      <c r="B10" s="60"/>
      <c r="C10" s="113"/>
      <c r="D10" s="23"/>
      <c r="E10" s="29"/>
      <c r="F10" s="111"/>
      <c r="G10" s="111"/>
    </row>
    <row r="11" spans="1:36">
      <c r="A11" s="77" t="s">
        <v>80</v>
      </c>
      <c r="B11" s="77"/>
      <c r="C11" s="14" t="s">
        <v>81</v>
      </c>
      <c r="D11" s="25"/>
      <c r="E11" s="16"/>
      <c r="F11" s="105"/>
      <c r="G11" s="103"/>
    </row>
    <row r="12" spans="1:36" ht="69.75" customHeight="1">
      <c r="A12" s="60">
        <v>34</v>
      </c>
      <c r="B12" s="60" t="s">
        <v>76</v>
      </c>
      <c r="C12" s="158" t="s">
        <v>139</v>
      </c>
      <c r="D12" s="147">
        <v>10</v>
      </c>
      <c r="E12" s="29" t="s">
        <v>28</v>
      </c>
      <c r="F12" s="111"/>
      <c r="G12" s="111">
        <f>ROUND(D12*F12,2)</f>
        <v>0</v>
      </c>
    </row>
    <row r="13" spans="1:36" ht="12.75" customHeight="1">
      <c r="A13" s="60"/>
      <c r="B13" s="60"/>
      <c r="C13" s="113"/>
      <c r="D13" s="23"/>
      <c r="E13" s="29"/>
      <c r="F13" s="111"/>
      <c r="G13" s="111"/>
    </row>
    <row r="14" spans="1:36">
      <c r="A14" s="77" t="s">
        <v>74</v>
      </c>
      <c r="B14" s="77"/>
      <c r="C14" s="14" t="s">
        <v>75</v>
      </c>
      <c r="D14" s="25"/>
      <c r="E14" s="16"/>
      <c r="F14" s="139"/>
      <c r="G14" s="145"/>
    </row>
    <row r="15" spans="1:36" ht="51.75" customHeight="1">
      <c r="A15" s="24">
        <v>35</v>
      </c>
      <c r="B15" s="24">
        <v>236</v>
      </c>
      <c r="C15" s="6" t="s">
        <v>123</v>
      </c>
      <c r="D15" s="11">
        <v>532</v>
      </c>
      <c r="E15" s="4" t="s">
        <v>43</v>
      </c>
      <c r="F15" s="148"/>
      <c r="G15" s="111">
        <f>ROUND(D15*F15,2)</f>
        <v>0</v>
      </c>
    </row>
    <row r="16" spans="1:36" s="7" customFormat="1" ht="14" thickBot="1">
      <c r="A16" s="79"/>
      <c r="B16" s="79"/>
      <c r="C16" s="83"/>
      <c r="D16" s="12"/>
      <c r="E16" s="84"/>
      <c r="F16" s="12"/>
      <c r="G16" s="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7" s="20" customFormat="1">
      <c r="A17" s="60"/>
      <c r="B17" s="60"/>
      <c r="C17" s="32"/>
      <c r="D17" s="23"/>
      <c r="E17" s="29"/>
      <c r="F17" s="23"/>
      <c r="G17" s="50"/>
    </row>
    <row r="18" spans="1:7" ht="14.5" customHeight="1">
      <c r="A18" s="80" t="s">
        <v>5</v>
      </c>
      <c r="B18" s="80"/>
      <c r="C18" s="52" t="s">
        <v>6</v>
      </c>
      <c r="D18" s="53"/>
      <c r="E18" s="46"/>
      <c r="F18" s="47" t="s">
        <v>30</v>
      </c>
      <c r="G18" s="117">
        <f>SUM(G6:G16)</f>
        <v>0</v>
      </c>
    </row>
    <row r="19" spans="1:7">
      <c r="A19" s="82"/>
      <c r="B19" s="82"/>
      <c r="G19" s="70"/>
    </row>
    <row r="22" spans="1:7">
      <c r="F22"/>
    </row>
  </sheetData>
  <pageMargins left="0.70866141732283472" right="0.70866141732283472" top="0.74803149606299213" bottom="0.74803149606299213" header="0.31496062992125984" footer="0.31496062992125984"/>
  <pageSetup paperSize="9" scale="85" orientation="portrait" r:id="rId1"/>
  <headerFooter>
    <oddHeader>&amp;A</oddHeader>
    <oddFooter>&amp;RStran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2"/>
  <sheetViews>
    <sheetView view="pageBreakPreview" zoomScale="135" zoomScaleNormal="100" zoomScaleSheetLayoutView="135" workbookViewId="0">
      <selection activeCell="G8" sqref="G8"/>
    </sheetView>
  </sheetViews>
  <sheetFormatPr baseColWidth="10" defaultColWidth="8.83203125" defaultRowHeight="13"/>
  <cols>
    <col min="1" max="1" width="3.5" customWidth="1"/>
    <col min="2" max="2" width="6.1640625" customWidth="1"/>
    <col min="3" max="3" width="32.5" customWidth="1"/>
    <col min="4" max="4" width="8" customWidth="1"/>
    <col min="5" max="5" width="6.5" customWidth="1"/>
    <col min="6" max="6" width="15.5" customWidth="1"/>
    <col min="7" max="7" width="17.5" customWidth="1"/>
  </cols>
  <sheetData>
    <row r="1" spans="1:7">
      <c r="A1" s="72" t="s">
        <v>12</v>
      </c>
      <c r="B1" s="72"/>
      <c r="C1" s="1" t="s">
        <v>13</v>
      </c>
      <c r="D1" s="1" t="s">
        <v>14</v>
      </c>
      <c r="E1" s="1" t="s">
        <v>15</v>
      </c>
      <c r="F1" s="2" t="s">
        <v>16</v>
      </c>
      <c r="G1" s="1" t="s">
        <v>17</v>
      </c>
    </row>
    <row r="2" spans="1:7" ht="14" thickBot="1">
      <c r="A2" s="73" t="s">
        <v>18</v>
      </c>
      <c r="B2" s="73"/>
      <c r="C2" s="9" t="s">
        <v>19</v>
      </c>
      <c r="D2" s="9" t="s">
        <v>18</v>
      </c>
      <c r="E2" s="9"/>
      <c r="F2" s="10" t="s">
        <v>20</v>
      </c>
      <c r="G2" s="27"/>
    </row>
    <row r="3" spans="1:7" ht="14" thickTop="1">
      <c r="A3" s="122" t="s">
        <v>60</v>
      </c>
      <c r="B3" s="122"/>
      <c r="C3" s="123" t="s">
        <v>61</v>
      </c>
      <c r="D3" s="90"/>
      <c r="E3" s="95"/>
      <c r="F3" s="124"/>
      <c r="G3" s="90"/>
    </row>
    <row r="4" spans="1:7">
      <c r="A4" s="125" t="s">
        <v>77</v>
      </c>
      <c r="B4" s="125"/>
      <c r="C4" s="97" t="s">
        <v>78</v>
      </c>
      <c r="D4" s="97"/>
      <c r="E4" s="126"/>
      <c r="F4" s="141"/>
      <c r="G4" s="141"/>
    </row>
    <row r="5" spans="1:7" ht="38.25" customHeight="1">
      <c r="A5" s="142">
        <v>61</v>
      </c>
      <c r="B5" s="142">
        <v>122</v>
      </c>
      <c r="C5" s="143" t="s">
        <v>79</v>
      </c>
      <c r="D5" s="144">
        <v>1</v>
      </c>
      <c r="E5" s="99" t="s">
        <v>25</v>
      </c>
      <c r="F5" s="111"/>
      <c r="G5" s="111">
        <f>ROUND(D5*F5,2)</f>
        <v>0</v>
      </c>
    </row>
    <row r="6" spans="1:7" ht="51" customHeight="1">
      <c r="A6" s="142">
        <v>61</v>
      </c>
      <c r="B6" s="142" t="s">
        <v>473</v>
      </c>
      <c r="C6" s="98" t="s">
        <v>476</v>
      </c>
      <c r="D6" s="144">
        <v>1</v>
      </c>
      <c r="E6" s="99" t="s">
        <v>25</v>
      </c>
      <c r="F6" s="111"/>
      <c r="G6" s="111">
        <f>ROUND(D6*F6,2)</f>
        <v>0</v>
      </c>
    </row>
    <row r="7" spans="1:7" ht="12.75" customHeight="1">
      <c r="A7" s="142"/>
      <c r="B7" s="142"/>
      <c r="C7" s="128"/>
      <c r="D7" s="144"/>
      <c r="E7" s="99"/>
      <c r="F7" s="111"/>
      <c r="G7" s="111"/>
    </row>
    <row r="8" spans="1:7" ht="59.5" customHeight="1">
      <c r="A8" s="142">
        <v>61</v>
      </c>
      <c r="B8" s="142" t="s">
        <v>478</v>
      </c>
      <c r="C8" s="128" t="s">
        <v>483</v>
      </c>
      <c r="D8" s="144">
        <v>1</v>
      </c>
      <c r="E8" s="99" t="s">
        <v>25</v>
      </c>
      <c r="F8" s="111"/>
      <c r="G8" s="111">
        <f>ROUND(D8*F8,2)</f>
        <v>0</v>
      </c>
    </row>
    <row r="9" spans="1:7" ht="12.75" customHeight="1">
      <c r="A9" s="142"/>
      <c r="B9" s="142"/>
      <c r="C9" s="128"/>
      <c r="D9" s="144"/>
      <c r="E9" s="99"/>
      <c r="F9" s="111"/>
      <c r="G9" s="111"/>
    </row>
    <row r="10" spans="1:7">
      <c r="A10" s="122"/>
      <c r="B10" s="122"/>
      <c r="C10" s="123"/>
      <c r="D10" s="90"/>
      <c r="E10" s="95"/>
      <c r="F10" s="124"/>
      <c r="G10" s="111"/>
    </row>
    <row r="11" spans="1:7" ht="12.75" customHeight="1">
      <c r="A11" s="125" t="s">
        <v>62</v>
      </c>
      <c r="B11" s="125"/>
      <c r="C11" s="97" t="s">
        <v>63</v>
      </c>
      <c r="D11" s="97"/>
      <c r="E11" s="126"/>
      <c r="F11" s="129"/>
      <c r="G11" s="145"/>
    </row>
    <row r="12" spans="1:7" ht="76" customHeight="1">
      <c r="A12" s="76">
        <v>62</v>
      </c>
      <c r="B12" s="76">
        <v>165</v>
      </c>
      <c r="C12" s="128" t="s">
        <v>137</v>
      </c>
      <c r="D12" s="149">
        <v>0.59</v>
      </c>
      <c r="E12" s="4" t="s">
        <v>28</v>
      </c>
      <c r="F12" s="148"/>
      <c r="G12" s="111">
        <f>ROUND(D12*F12,2)</f>
        <v>0</v>
      </c>
    </row>
    <row r="13" spans="1:7" ht="12.75" customHeight="1">
      <c r="A13" s="76"/>
      <c r="B13" s="76"/>
      <c r="C13" s="128"/>
      <c r="D13" s="94"/>
      <c r="E13" s="29"/>
      <c r="F13" s="127"/>
      <c r="G13" s="111"/>
    </row>
    <row r="14" spans="1:7" ht="78.75" customHeight="1">
      <c r="A14" s="24">
        <v>62</v>
      </c>
      <c r="B14" s="24">
        <v>166</v>
      </c>
      <c r="C14" s="6" t="s">
        <v>135</v>
      </c>
      <c r="D14" s="149">
        <v>12.75</v>
      </c>
      <c r="E14" s="4" t="s">
        <v>28</v>
      </c>
      <c r="F14" s="148"/>
      <c r="G14" s="111">
        <f>ROUND(D14*F14,2)</f>
        <v>0</v>
      </c>
    </row>
    <row r="15" spans="1:7" ht="12.75" customHeight="1">
      <c r="A15" s="24"/>
      <c r="B15" s="24"/>
      <c r="C15" s="6"/>
      <c r="D15" s="156"/>
      <c r="E15" s="4"/>
      <c r="F15" s="148"/>
      <c r="G15" s="148"/>
    </row>
    <row r="16" spans="1:7" ht="80.25" customHeight="1">
      <c r="A16" s="76">
        <v>62</v>
      </c>
      <c r="B16" s="76">
        <v>168</v>
      </c>
      <c r="C16" s="128" t="s">
        <v>136</v>
      </c>
      <c r="D16" s="157">
        <v>34</v>
      </c>
      <c r="E16" s="29" t="s">
        <v>28</v>
      </c>
      <c r="F16" s="127"/>
      <c r="G16" s="111">
        <f>ROUND(D16*F16,2)</f>
        <v>0</v>
      </c>
    </row>
    <row r="17" spans="1:7" ht="12.75" customHeight="1">
      <c r="A17" s="76"/>
      <c r="B17" s="76"/>
      <c r="C17" s="128"/>
      <c r="D17" s="155"/>
      <c r="E17" s="29"/>
      <c r="F17" s="127"/>
      <c r="G17" s="111"/>
    </row>
    <row r="18" spans="1:7" ht="81" customHeight="1">
      <c r="A18" s="76">
        <v>62</v>
      </c>
      <c r="B18" s="76" t="s">
        <v>101</v>
      </c>
      <c r="C18" s="128" t="s">
        <v>95</v>
      </c>
      <c r="D18" s="157">
        <v>5.12</v>
      </c>
      <c r="E18" s="29" t="s">
        <v>28</v>
      </c>
      <c r="F18" s="127"/>
      <c r="G18" s="111">
        <f>ROUND(D18*F18,2)</f>
        <v>0</v>
      </c>
    </row>
    <row r="19" spans="1:7" ht="12.75" customHeight="1" thickBot="1">
      <c r="A19" s="467"/>
      <c r="B19" s="467"/>
      <c r="C19" s="468"/>
      <c r="D19" s="469"/>
      <c r="E19" s="84"/>
      <c r="F19" s="470"/>
      <c r="G19" s="146"/>
    </row>
    <row r="20" spans="1:7" ht="12.75" customHeight="1">
      <c r="A20" s="76"/>
      <c r="B20" s="76"/>
      <c r="C20" s="128"/>
      <c r="D20" s="94"/>
      <c r="E20" s="29"/>
      <c r="F20" s="127"/>
      <c r="G20" s="127"/>
    </row>
    <row r="21" spans="1:7" ht="12.75" customHeight="1">
      <c r="A21" s="76"/>
      <c r="B21" s="76"/>
      <c r="C21" s="128"/>
      <c r="D21" s="94"/>
      <c r="E21" s="29"/>
      <c r="F21" s="127"/>
      <c r="G21" s="127"/>
    </row>
    <row r="22" spans="1:7">
      <c r="A22" s="130" t="s">
        <v>60</v>
      </c>
      <c r="B22" s="130"/>
      <c r="C22" s="131" t="s">
        <v>61</v>
      </c>
      <c r="D22" s="132"/>
      <c r="E22" s="133"/>
      <c r="F22" s="134" t="s">
        <v>30</v>
      </c>
      <c r="G22" s="135">
        <f>SUM(G4:G20)</f>
        <v>0</v>
      </c>
    </row>
  </sheetData>
  <pageMargins left="0.70866141732283472" right="0.70866141732283472" top="0.74803149606299213" bottom="0.74803149606299213" header="0.31496062992125984" footer="0.31496062992125984"/>
  <pageSetup paperSize="9" scale="67" orientation="portrait" r:id="rId1"/>
  <headerFooter>
    <oddHeader>&amp;A</oddHeader>
    <oddFooter>&amp;RStran &amp;P</oddFooter>
  </headerFooter>
  <rowBreaks count="1" manualBreakCount="1">
    <brk id="1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L14"/>
  <sheetViews>
    <sheetView view="pageBreakPreview" zoomScale="143" zoomScaleNormal="100" zoomScaleSheetLayoutView="143" workbookViewId="0">
      <selection activeCell="F8" sqref="F8"/>
    </sheetView>
  </sheetViews>
  <sheetFormatPr baseColWidth="10" defaultColWidth="8.83203125" defaultRowHeight="13"/>
  <cols>
    <col min="1" max="1" width="3.5" customWidth="1"/>
    <col min="2" max="2" width="6.1640625" customWidth="1"/>
    <col min="3" max="3" width="32.5" customWidth="1"/>
    <col min="4" max="4" width="8" customWidth="1"/>
    <col min="5" max="5" width="6.5" customWidth="1"/>
    <col min="6" max="6" width="15.5" customWidth="1"/>
    <col min="7" max="7" width="17.5" customWidth="1"/>
  </cols>
  <sheetData>
    <row r="1" spans="1:64">
      <c r="A1" s="72" t="s">
        <v>12</v>
      </c>
      <c r="B1" s="72"/>
      <c r="C1" s="72" t="s">
        <v>13</v>
      </c>
      <c r="D1" s="1" t="s">
        <v>14</v>
      </c>
      <c r="E1" s="1" t="s">
        <v>15</v>
      </c>
      <c r="F1" s="1" t="s">
        <v>16</v>
      </c>
      <c r="G1" s="1" t="s">
        <v>17</v>
      </c>
    </row>
    <row r="2" spans="1:64" ht="14" thickBot="1">
      <c r="A2" s="73" t="s">
        <v>18</v>
      </c>
      <c r="B2" s="73"/>
      <c r="C2" s="73" t="s">
        <v>19</v>
      </c>
      <c r="D2" s="9" t="s">
        <v>18</v>
      </c>
      <c r="E2" s="9"/>
      <c r="F2" s="9" t="s">
        <v>20</v>
      </c>
      <c r="G2" s="27"/>
    </row>
    <row r="3" spans="1:64" ht="14" thickTop="1">
      <c r="A3" s="20" t="s">
        <v>9</v>
      </c>
      <c r="B3" s="20"/>
      <c r="C3" s="22" t="s">
        <v>10</v>
      </c>
      <c r="D3" s="20"/>
      <c r="E3" s="20"/>
      <c r="F3" s="20"/>
      <c r="G3" s="20"/>
    </row>
    <row r="4" spans="1:64">
      <c r="A4" s="14" t="s">
        <v>58</v>
      </c>
      <c r="B4" s="14"/>
      <c r="C4" s="14" t="s">
        <v>48</v>
      </c>
      <c r="D4" s="14"/>
      <c r="E4" s="14"/>
      <c r="F4" s="14"/>
      <c r="G4" s="57"/>
    </row>
    <row r="5" spans="1:64" ht="56">
      <c r="A5" s="60">
        <v>79</v>
      </c>
      <c r="B5" s="60">
        <v>311</v>
      </c>
      <c r="C5" s="457" t="s">
        <v>547</v>
      </c>
      <c r="D5" s="23">
        <v>30</v>
      </c>
      <c r="E5" s="29" t="s">
        <v>49</v>
      </c>
      <c r="F5" s="111">
        <v>65</v>
      </c>
      <c r="G5" s="111">
        <f>ROUND(D5*F5,2)</f>
        <v>1950</v>
      </c>
    </row>
    <row r="6" spans="1:64">
      <c r="A6" s="60"/>
      <c r="B6" s="60"/>
      <c r="C6" s="32"/>
      <c r="D6" s="23"/>
      <c r="E6" s="29"/>
      <c r="F6" s="111"/>
      <c r="G6" s="111"/>
    </row>
    <row r="7" spans="1:64" ht="70">
      <c r="A7" s="60">
        <v>79</v>
      </c>
      <c r="B7" s="60">
        <v>351</v>
      </c>
      <c r="C7" s="457" t="s">
        <v>548</v>
      </c>
      <c r="D7" s="23">
        <v>5</v>
      </c>
      <c r="E7" s="29" t="s">
        <v>49</v>
      </c>
      <c r="F7" s="111">
        <v>65</v>
      </c>
      <c r="G7" s="111">
        <f>ROUND(D7*F7,2)</f>
        <v>325</v>
      </c>
    </row>
    <row r="8" spans="1:64">
      <c r="A8" s="60"/>
      <c r="B8" s="60"/>
      <c r="C8" s="32"/>
      <c r="D8" s="23"/>
      <c r="E8" s="29"/>
      <c r="F8" s="33"/>
      <c r="G8" s="111"/>
    </row>
    <row r="9" spans="1:64" ht="70">
      <c r="A9" s="60">
        <v>79</v>
      </c>
      <c r="B9" s="60">
        <v>514</v>
      </c>
      <c r="C9" s="32" t="s">
        <v>549</v>
      </c>
      <c r="D9" s="23">
        <v>1</v>
      </c>
      <c r="E9" s="29" t="s">
        <v>25</v>
      </c>
      <c r="F9" s="111"/>
      <c r="G9" s="111">
        <f>ROUND(D9*F9,2)</f>
        <v>0</v>
      </c>
    </row>
    <row r="10" spans="1:64" s="7" customFormat="1" ht="14.25" customHeight="1" thickBot="1">
      <c r="A10" s="79"/>
      <c r="B10" s="79"/>
      <c r="C10" s="83"/>
      <c r="D10" s="12"/>
      <c r="E10" s="84"/>
      <c r="F10" s="85"/>
      <c r="G10" s="8"/>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row>
    <row r="11" spans="1:64" s="20" customFormat="1" ht="14.25" customHeight="1">
      <c r="A11" s="60"/>
      <c r="B11" s="60"/>
      <c r="C11" s="32"/>
      <c r="D11" s="23"/>
      <c r="E11" s="29"/>
      <c r="F11" s="33"/>
      <c r="G11" s="50"/>
    </row>
    <row r="12" spans="1:64" s="20" customFormat="1">
      <c r="A12" s="52" t="s">
        <v>9</v>
      </c>
      <c r="B12" s="52"/>
      <c r="C12" s="51" t="s">
        <v>10</v>
      </c>
      <c r="D12" s="44"/>
      <c r="E12" s="44"/>
      <c r="F12" s="47" t="s">
        <v>30</v>
      </c>
      <c r="G12" s="117">
        <f>SUM(G5:G11)</f>
        <v>2275</v>
      </c>
    </row>
    <row r="13" spans="1:64" s="20" customFormat="1"/>
    <row r="14" spans="1:64" ht="12.75" customHeight="1"/>
  </sheetData>
  <pageMargins left="0.70866141732283472" right="0.70866141732283472" top="0.74803149606299213" bottom="0.74803149606299213" header="0.31496062992125984" footer="0.31496062992125984"/>
  <pageSetup paperSize="9" scale="99" orientation="portrait" r:id="rId1"/>
  <headerFooter>
    <oddHeader>&amp;A</oddHeader>
    <oddFooter>&amp;RStran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6:O36"/>
  <sheetViews>
    <sheetView view="pageBreakPreview" zoomScale="112" zoomScaleNormal="100" zoomScaleSheetLayoutView="112" workbookViewId="0">
      <selection activeCell="G23" sqref="G23"/>
    </sheetView>
  </sheetViews>
  <sheetFormatPr baseColWidth="10" defaultColWidth="8.83203125" defaultRowHeight="13"/>
  <cols>
    <col min="2" max="2" width="7.5" customWidth="1"/>
    <col min="6" max="6" width="9.5" customWidth="1"/>
    <col min="7" max="7" width="26.5" customWidth="1"/>
  </cols>
  <sheetData>
    <row r="6" spans="2:15" ht="12" customHeight="1"/>
    <row r="8" spans="2:15" ht="20">
      <c r="C8" s="497" t="s">
        <v>0</v>
      </c>
      <c r="D8" s="498"/>
      <c r="E8" s="498"/>
      <c r="F8" s="498"/>
      <c r="G8" s="498"/>
    </row>
    <row r="9" spans="2:15" ht="18">
      <c r="C9" s="118"/>
      <c r="D9" s="5"/>
      <c r="E9" s="5"/>
      <c r="F9" s="5"/>
      <c r="G9" s="5"/>
      <c r="O9" s="138"/>
    </row>
    <row r="10" spans="2:15" ht="18">
      <c r="B10" s="494" t="s">
        <v>140</v>
      </c>
      <c r="C10" s="495"/>
      <c r="D10" s="495"/>
      <c r="E10" s="495"/>
      <c r="F10" s="495"/>
      <c r="G10" s="495"/>
    </row>
    <row r="11" spans="2:15" ht="17.5" customHeight="1">
      <c r="B11" s="494" t="s">
        <v>141</v>
      </c>
      <c r="C11" s="495"/>
      <c r="D11" s="495"/>
      <c r="E11" s="495"/>
      <c r="F11" s="495"/>
      <c r="G11" s="495"/>
    </row>
    <row r="12" spans="2:15" ht="17.5" customHeight="1">
      <c r="B12" s="171"/>
      <c r="C12" s="5"/>
      <c r="D12" s="5"/>
      <c r="E12" s="5"/>
      <c r="F12" s="5"/>
      <c r="G12" s="5"/>
    </row>
    <row r="13" spans="2:15" ht="17.5" customHeight="1">
      <c r="B13" s="501" t="s">
        <v>165</v>
      </c>
      <c r="C13" s="501"/>
      <c r="D13" s="501"/>
      <c r="E13" s="501"/>
      <c r="F13" s="501"/>
      <c r="G13" s="501"/>
    </row>
    <row r="14" spans="2:15" ht="18">
      <c r="C14" s="37"/>
      <c r="D14" s="34"/>
      <c r="E14" s="35"/>
      <c r="F14" s="35"/>
      <c r="G14" s="36"/>
    </row>
    <row r="15" spans="2:15">
      <c r="G15" s="11"/>
    </row>
    <row r="16" spans="2:15" ht="16">
      <c r="B16" s="38"/>
      <c r="C16" s="43"/>
      <c r="D16" s="40"/>
      <c r="E16" s="41"/>
      <c r="F16" s="42"/>
      <c r="G16" s="164"/>
    </row>
    <row r="17" spans="1:7" ht="16">
      <c r="B17" s="43" t="s">
        <v>1</v>
      </c>
      <c r="C17" s="39" t="s">
        <v>4</v>
      </c>
      <c r="D17" s="43"/>
      <c r="E17" s="43"/>
      <c r="F17" s="42"/>
      <c r="G17" s="164">
        <f>'zemeljska dela KS'!G14</f>
        <v>0</v>
      </c>
    </row>
    <row r="18" spans="1:7" ht="16">
      <c r="B18" s="43"/>
      <c r="C18" s="39"/>
      <c r="D18" s="43"/>
      <c r="E18" s="43"/>
      <c r="F18" s="42"/>
      <c r="G18" s="165"/>
    </row>
    <row r="19" spans="1:7" ht="16">
      <c r="B19" s="43" t="s">
        <v>3</v>
      </c>
      <c r="C19" s="39" t="s">
        <v>6</v>
      </c>
      <c r="D19" s="43"/>
      <c r="E19" s="43"/>
      <c r="F19" s="42"/>
      <c r="G19" s="164">
        <f>'voziscne konstrukcijeKS'!G13</f>
        <v>0</v>
      </c>
    </row>
    <row r="20" spans="1:7" ht="16">
      <c r="B20" s="43"/>
      <c r="C20" s="39"/>
      <c r="D20" s="43"/>
      <c r="E20" s="43"/>
      <c r="F20" s="42"/>
      <c r="G20" s="165"/>
    </row>
    <row r="21" spans="1:7" ht="16">
      <c r="B21" s="43" t="s">
        <v>5</v>
      </c>
      <c r="C21" s="39" t="s">
        <v>61</v>
      </c>
      <c r="D21" s="43"/>
      <c r="E21" s="43"/>
      <c r="F21" s="42"/>
      <c r="G21" s="164">
        <f>'prometna opremaKS'!G35</f>
        <v>0</v>
      </c>
    </row>
    <row r="22" spans="1:7" ht="16">
      <c r="B22" s="43"/>
      <c r="C22" s="39"/>
      <c r="D22" s="43"/>
      <c r="E22" s="43"/>
      <c r="F22" s="42"/>
      <c r="G22" s="165"/>
    </row>
    <row r="23" spans="1:7" ht="17" thickBot="1">
      <c r="A23" s="7"/>
      <c r="B23" s="471" t="s">
        <v>7</v>
      </c>
      <c r="C23" s="472" t="s">
        <v>10</v>
      </c>
      <c r="D23" s="471"/>
      <c r="E23" s="471"/>
      <c r="F23" s="473"/>
      <c r="G23" s="167">
        <f>'tuje storitveKS'!G12</f>
        <v>2275</v>
      </c>
    </row>
    <row r="24" spans="1:7" ht="16">
      <c r="B24" s="114"/>
      <c r="C24" s="115"/>
      <c r="D24" s="114"/>
      <c r="E24" s="114"/>
      <c r="F24" s="42"/>
      <c r="G24" s="166"/>
    </row>
    <row r="25" spans="1:7" ht="16">
      <c r="B25" s="114"/>
      <c r="C25" s="26"/>
      <c r="D25" s="26"/>
      <c r="E25" s="26"/>
      <c r="F25" s="26"/>
      <c r="G25" s="166"/>
    </row>
    <row r="26" spans="1:7" ht="15" customHeight="1">
      <c r="C26" s="56" t="s">
        <v>11</v>
      </c>
      <c r="D26" s="44"/>
      <c r="E26" s="44"/>
      <c r="F26" s="44"/>
      <c r="G26" s="168">
        <f>SUM(G16:G23)</f>
        <v>2275</v>
      </c>
    </row>
    <row r="27" spans="1:7">
      <c r="G27" s="169"/>
    </row>
    <row r="31" spans="1:7">
      <c r="B31" s="499" t="s">
        <v>68</v>
      </c>
      <c r="C31" s="500"/>
      <c r="D31" s="500"/>
      <c r="E31" s="500"/>
      <c r="F31" s="500"/>
      <c r="G31" s="500"/>
    </row>
    <row r="32" spans="1:7">
      <c r="B32" s="489" t="s">
        <v>69</v>
      </c>
      <c r="C32" s="489"/>
      <c r="D32" s="489"/>
      <c r="E32" s="489"/>
      <c r="F32" s="489"/>
      <c r="G32" s="489"/>
    </row>
    <row r="33" spans="2:7">
      <c r="B33" s="489" t="s">
        <v>70</v>
      </c>
      <c r="C33" s="489"/>
      <c r="D33" s="489"/>
      <c r="E33" s="489"/>
      <c r="F33" s="489"/>
      <c r="G33" s="489"/>
    </row>
    <row r="34" spans="2:7">
      <c r="B34" s="489"/>
      <c r="C34" s="489"/>
      <c r="D34" s="489"/>
      <c r="E34" s="489"/>
      <c r="F34" s="489"/>
      <c r="G34" s="489"/>
    </row>
    <row r="36" spans="2:7">
      <c r="B36" s="489" t="s">
        <v>471</v>
      </c>
      <c r="C36" s="489"/>
      <c r="D36" s="489"/>
      <c r="E36" s="489"/>
      <c r="F36" s="489"/>
      <c r="G36" s="489"/>
    </row>
  </sheetData>
  <mergeCells count="9">
    <mergeCell ref="B32:G32"/>
    <mergeCell ref="B33:G33"/>
    <mergeCell ref="B34:G34"/>
    <mergeCell ref="B36:G36"/>
    <mergeCell ref="C8:G8"/>
    <mergeCell ref="B10:G10"/>
    <mergeCell ref="B11:G11"/>
    <mergeCell ref="B13:G13"/>
    <mergeCell ref="B31:G31"/>
  </mergeCells>
  <pageMargins left="0.70866141732283472" right="0.70866141732283472" top="0.74803149606299213" bottom="0.74803149606299213" header="0.31496062992125984" footer="0.31496062992125984"/>
  <pageSetup paperSize="9" orientation="portrait" r:id="rId1"/>
  <headerFooter>
    <oddHeader>&amp;C&amp;A</oddHeader>
    <oddFooter>&amp;RStran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0"/>
  <sheetViews>
    <sheetView view="pageBreakPreview" zoomScale="187" zoomScaleNormal="100" zoomScaleSheetLayoutView="187" workbookViewId="0">
      <selection activeCell="G7" sqref="G7"/>
    </sheetView>
  </sheetViews>
  <sheetFormatPr baseColWidth="10" defaultColWidth="8.83203125" defaultRowHeight="13"/>
  <cols>
    <col min="1" max="1" width="3.5" style="24" customWidth="1"/>
    <col min="2" max="2" width="6.1640625" style="24" customWidth="1"/>
    <col min="3" max="3" width="32.5" customWidth="1"/>
    <col min="4" max="4" width="10.1640625" style="11" customWidth="1"/>
    <col min="5" max="5" width="6.5" style="3" customWidth="1"/>
    <col min="6" max="6" width="15.5" style="11" customWidth="1"/>
    <col min="7" max="7" width="17.5" style="11" customWidth="1"/>
  </cols>
  <sheetData>
    <row r="1" spans="1:9">
      <c r="A1" s="72" t="s">
        <v>12</v>
      </c>
      <c r="B1" s="72"/>
      <c r="C1" s="72" t="s">
        <v>13</v>
      </c>
      <c r="D1" s="2" t="s">
        <v>14</v>
      </c>
      <c r="E1" s="2" t="s">
        <v>15</v>
      </c>
      <c r="F1" s="2" t="s">
        <v>16</v>
      </c>
      <c r="G1" s="2" t="s">
        <v>17</v>
      </c>
    </row>
    <row r="2" spans="1:9" ht="14" thickBot="1">
      <c r="A2" s="73" t="s">
        <v>18</v>
      </c>
      <c r="B2" s="73"/>
      <c r="C2" s="73" t="s">
        <v>19</v>
      </c>
      <c r="D2" s="10" t="s">
        <v>18</v>
      </c>
      <c r="E2" s="10"/>
      <c r="F2" s="10" t="s">
        <v>20</v>
      </c>
      <c r="G2" s="19"/>
    </row>
    <row r="3" spans="1:9" ht="12.75" customHeight="1" thickTop="1">
      <c r="A3" s="60" t="s">
        <v>3</v>
      </c>
      <c r="B3" s="60"/>
      <c r="C3" s="20" t="s">
        <v>4</v>
      </c>
      <c r="D3" s="23"/>
      <c r="E3" s="29"/>
      <c r="F3" s="23"/>
      <c r="G3" s="23"/>
    </row>
    <row r="4" spans="1:9">
      <c r="A4" s="60"/>
      <c r="B4" s="60"/>
      <c r="C4" s="20"/>
      <c r="D4" s="23"/>
      <c r="E4" s="29"/>
      <c r="F4" s="23"/>
      <c r="G4" s="23"/>
    </row>
    <row r="5" spans="1:9">
      <c r="A5" s="75" t="s">
        <v>31</v>
      </c>
      <c r="B5" s="75"/>
      <c r="C5" s="14" t="s">
        <v>32</v>
      </c>
      <c r="D5" s="15"/>
      <c r="E5" s="18"/>
      <c r="F5" s="15"/>
      <c r="G5" s="15"/>
    </row>
    <row r="6" spans="1:9">
      <c r="A6" s="77" t="s">
        <v>35</v>
      </c>
      <c r="B6" s="77"/>
      <c r="C6" s="14" t="s">
        <v>36</v>
      </c>
      <c r="D6" s="15"/>
      <c r="E6" s="17"/>
      <c r="F6" s="15"/>
      <c r="G6" s="145"/>
    </row>
    <row r="7" spans="1:9" ht="28">
      <c r="A7" s="24">
        <v>24</v>
      </c>
      <c r="B7" s="24">
        <v>119</v>
      </c>
      <c r="C7" s="6" t="s">
        <v>114</v>
      </c>
      <c r="D7" s="11">
        <v>915</v>
      </c>
      <c r="E7" s="4" t="s">
        <v>29</v>
      </c>
      <c r="F7" s="148"/>
      <c r="G7" s="111">
        <f>ROUND(D7*F7,2)</f>
        <v>0</v>
      </c>
    </row>
    <row r="8" spans="1:9">
      <c r="A8" s="60"/>
      <c r="B8" s="60"/>
      <c r="C8" s="20"/>
      <c r="D8" s="23"/>
      <c r="E8" s="50"/>
      <c r="F8" s="23"/>
      <c r="G8" s="111"/>
    </row>
    <row r="9" spans="1:9" ht="26.5" customHeight="1">
      <c r="A9" s="76">
        <v>24</v>
      </c>
      <c r="B9" s="76">
        <v>484</v>
      </c>
      <c r="C9" s="32" t="s">
        <v>88</v>
      </c>
      <c r="D9" s="94">
        <v>115</v>
      </c>
      <c r="E9" s="29" t="s">
        <v>29</v>
      </c>
      <c r="F9" s="111"/>
      <c r="G9" s="111">
        <f>ROUND(D9*F9,2)</f>
        <v>0</v>
      </c>
    </row>
    <row r="10" spans="1:9" ht="12.75" customHeight="1">
      <c r="A10" s="76"/>
      <c r="B10" s="76"/>
      <c r="C10" s="32"/>
      <c r="D10" s="94"/>
      <c r="E10" s="29"/>
      <c r="F10" s="111"/>
      <c r="G10" s="111"/>
    </row>
    <row r="11" spans="1:9">
      <c r="A11" s="77" t="s">
        <v>37</v>
      </c>
      <c r="B11" s="77"/>
      <c r="C11" s="14" t="s">
        <v>38</v>
      </c>
      <c r="D11" s="15"/>
      <c r="E11" s="17"/>
      <c r="F11" s="15"/>
      <c r="G11" s="145"/>
    </row>
    <row r="12" spans="1:9">
      <c r="A12" s="76"/>
      <c r="B12" s="76"/>
      <c r="C12" s="32"/>
      <c r="D12" s="23"/>
      <c r="E12" s="29"/>
      <c r="F12" s="23"/>
      <c r="G12" s="111"/>
    </row>
    <row r="13" spans="1:9" s="89" customFormat="1">
      <c r="A13" s="78"/>
      <c r="B13" s="78"/>
      <c r="C13" s="87"/>
      <c r="D13" s="33"/>
      <c r="E13" s="66"/>
      <c r="F13" s="23"/>
      <c r="G13" s="50"/>
      <c r="I13"/>
    </row>
    <row r="14" spans="1:9" s="61" customFormat="1" ht="14">
      <c r="A14" s="80" t="s">
        <v>3</v>
      </c>
      <c r="B14" s="80"/>
      <c r="C14" s="63" t="s">
        <v>4</v>
      </c>
      <c r="D14" s="45"/>
      <c r="E14" s="48"/>
      <c r="F14" s="64" t="s">
        <v>30</v>
      </c>
      <c r="G14" s="117">
        <f>SUM(G6:G12)</f>
        <v>0</v>
      </c>
      <c r="I14"/>
    </row>
    <row r="15" spans="1:9">
      <c r="I15" s="89"/>
    </row>
    <row r="16" spans="1:9" ht="26.5" customHeight="1">
      <c r="I16" s="89"/>
    </row>
    <row r="17" spans="9:9" ht="18" customHeight="1">
      <c r="I17" s="61"/>
    </row>
    <row r="18" spans="9:9" ht="13.5" customHeight="1"/>
    <row r="19" spans="9:9" ht="13.5" customHeight="1"/>
    <row r="20" spans="9:9" ht="3" customHeight="1"/>
  </sheetData>
  <pageMargins left="0.70866141732283472" right="0.70866141732283472" top="0.74803149606299213" bottom="0.74803149606299213" header="0.31496062992125984" footer="0.31496062992125984"/>
  <pageSetup paperSize="9" scale="97" orientation="portrait" r:id="rId1"/>
  <headerFooter>
    <oddHeader>&amp;A</oddHeader>
    <oddFooter>&amp;RStran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7"/>
  <sheetViews>
    <sheetView view="pageBreakPreview" zoomScale="143" zoomScaleNormal="100" zoomScaleSheetLayoutView="143" workbookViewId="0">
      <selection activeCell="G9" sqref="G9"/>
    </sheetView>
  </sheetViews>
  <sheetFormatPr baseColWidth="10" defaultColWidth="8.83203125" defaultRowHeight="13"/>
  <cols>
    <col min="1" max="1" width="3.5" style="24" customWidth="1"/>
    <col min="2" max="2" width="6.1640625" style="24" customWidth="1"/>
    <col min="3" max="3" width="32.5" customWidth="1"/>
    <col min="4" max="4" width="9" style="13" customWidth="1"/>
    <col min="5" max="5" width="6.5" style="5" customWidth="1"/>
    <col min="6" max="6" width="15.5" style="13" customWidth="1"/>
    <col min="7" max="7" width="17.5" style="13" customWidth="1"/>
  </cols>
  <sheetData>
    <row r="1" spans="1:36" s="26" customFormat="1">
      <c r="A1" s="72" t="s">
        <v>12</v>
      </c>
      <c r="B1" s="72"/>
      <c r="C1" s="72" t="s">
        <v>13</v>
      </c>
      <c r="D1" s="2" t="s">
        <v>14</v>
      </c>
      <c r="E1" s="2" t="s">
        <v>15</v>
      </c>
      <c r="F1" s="2" t="s">
        <v>16</v>
      </c>
      <c r="G1" s="2" t="s">
        <v>17</v>
      </c>
    </row>
    <row r="2" spans="1:36" s="26" customFormat="1" ht="14" thickBot="1">
      <c r="A2" s="73" t="s">
        <v>18</v>
      </c>
      <c r="B2" s="73"/>
      <c r="C2" s="73" t="s">
        <v>19</v>
      </c>
      <c r="D2" s="10" t="s">
        <v>18</v>
      </c>
      <c r="E2" s="10"/>
      <c r="F2" s="10" t="s">
        <v>20</v>
      </c>
      <c r="G2" s="19"/>
    </row>
    <row r="3" spans="1:36" ht="14" thickTop="1">
      <c r="A3" s="60" t="s">
        <v>5</v>
      </c>
      <c r="B3" s="60"/>
      <c r="C3" s="20" t="s">
        <v>6</v>
      </c>
      <c r="D3" s="23"/>
      <c r="E3" s="29"/>
      <c r="F3" s="23"/>
      <c r="G3" s="23"/>
    </row>
    <row r="4" spans="1:36">
      <c r="A4" s="60"/>
      <c r="B4" s="60"/>
      <c r="C4" s="20"/>
      <c r="D4" s="23"/>
      <c r="E4" s="29"/>
      <c r="F4" s="23"/>
      <c r="G4" s="23"/>
    </row>
    <row r="5" spans="1:36">
      <c r="A5" s="75" t="s">
        <v>39</v>
      </c>
      <c r="B5" s="75"/>
      <c r="C5" s="14" t="s">
        <v>40</v>
      </c>
      <c r="D5" s="15"/>
      <c r="E5" s="18"/>
      <c r="F5" s="15"/>
      <c r="G5" s="15"/>
    </row>
    <row r="6" spans="1:36" ht="56">
      <c r="A6" s="24">
        <v>31</v>
      </c>
      <c r="B6" s="24">
        <v>132</v>
      </c>
      <c r="C6" s="62" t="s">
        <v>564</v>
      </c>
      <c r="D6" s="11">
        <v>115</v>
      </c>
      <c r="E6" s="4" t="s">
        <v>29</v>
      </c>
      <c r="F6" s="111"/>
      <c r="G6" s="111">
        <f>ROUND(D6*F6,2)</f>
        <v>0</v>
      </c>
    </row>
    <row r="7" spans="1:36" ht="12.75" customHeight="1">
      <c r="C7" s="62"/>
      <c r="D7" s="11"/>
      <c r="E7" s="4"/>
      <c r="F7" s="111"/>
      <c r="G7" s="111"/>
    </row>
    <row r="8" spans="1:36">
      <c r="A8" s="77" t="s">
        <v>41</v>
      </c>
      <c r="B8" s="77"/>
      <c r="C8" s="14" t="s">
        <v>42</v>
      </c>
      <c r="D8" s="25"/>
      <c r="E8" s="16"/>
      <c r="F8" s="105"/>
      <c r="G8" s="145"/>
    </row>
    <row r="9" spans="1:36" ht="46.5" customHeight="1">
      <c r="A9" s="24">
        <v>32</v>
      </c>
      <c r="B9" s="24">
        <v>256</v>
      </c>
      <c r="C9" s="150" t="s">
        <v>168</v>
      </c>
      <c r="D9" s="11">
        <v>573</v>
      </c>
      <c r="E9" s="4" t="s">
        <v>28</v>
      </c>
      <c r="F9" s="148"/>
      <c r="G9" s="111">
        <f>ROUND(D9*F9,2)</f>
        <v>0</v>
      </c>
    </row>
    <row r="10" spans="1:36">
      <c r="A10" s="60"/>
      <c r="B10" s="60"/>
      <c r="C10" s="113"/>
      <c r="D10" s="23"/>
      <c r="E10" s="29"/>
      <c r="F10" s="111"/>
      <c r="G10" s="111"/>
    </row>
    <row r="11" spans="1:36" s="7" customFormat="1" ht="14" thickBot="1">
      <c r="A11" s="79"/>
      <c r="B11" s="79"/>
      <c r="C11" s="83"/>
      <c r="D11" s="12"/>
      <c r="E11" s="84"/>
      <c r="F11" s="12"/>
      <c r="G11" s="8"/>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row>
    <row r="12" spans="1:36" s="20" customFormat="1">
      <c r="A12" s="60"/>
      <c r="B12" s="60"/>
      <c r="C12" s="32"/>
      <c r="D12" s="23"/>
      <c r="E12" s="29"/>
      <c r="F12" s="23"/>
      <c r="G12" s="50"/>
    </row>
    <row r="13" spans="1:36" ht="14.5" customHeight="1">
      <c r="A13" s="80" t="s">
        <v>5</v>
      </c>
      <c r="B13" s="80"/>
      <c r="C13" s="52" t="s">
        <v>6</v>
      </c>
      <c r="D13" s="53"/>
      <c r="E13" s="46"/>
      <c r="F13" s="47" t="s">
        <v>30</v>
      </c>
      <c r="G13" s="117">
        <f>SUM(G6:G11)</f>
        <v>0</v>
      </c>
    </row>
    <row r="14" spans="1:36">
      <c r="A14" s="82"/>
      <c r="B14" s="82"/>
      <c r="G14" s="70"/>
    </row>
    <row r="17" spans="6:6">
      <c r="F17"/>
    </row>
  </sheetData>
  <pageMargins left="0.70866141732283472" right="0.70866141732283472" top="0.74803149606299213" bottom="0.74803149606299213" header="0.31496062992125984" footer="0.31496062992125984"/>
  <pageSetup paperSize="9" scale="85" orientation="portrait" r:id="rId1"/>
  <headerFooter>
    <oddHeader>&amp;A</oddHeader>
    <oddFooter>&amp;RStran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5"/>
  <sheetViews>
    <sheetView view="pageBreakPreview" topLeftCell="A16" zoomScale="132" zoomScaleNormal="100" zoomScaleSheetLayoutView="132" workbookViewId="0">
      <selection activeCell="G29" sqref="G29"/>
    </sheetView>
  </sheetViews>
  <sheetFormatPr baseColWidth="10" defaultColWidth="8.83203125" defaultRowHeight="13"/>
  <cols>
    <col min="1" max="1" width="3.5" customWidth="1"/>
    <col min="2" max="2" width="6.1640625" customWidth="1"/>
    <col min="3" max="3" width="32.5" customWidth="1"/>
    <col min="4" max="4" width="8" customWidth="1"/>
    <col min="5" max="5" width="6.5" customWidth="1"/>
    <col min="6" max="6" width="15.5" customWidth="1"/>
    <col min="7" max="7" width="17.5" customWidth="1"/>
  </cols>
  <sheetData>
    <row r="1" spans="1:7">
      <c r="A1" s="72" t="s">
        <v>12</v>
      </c>
      <c r="B1" s="72"/>
      <c r="C1" s="1" t="s">
        <v>13</v>
      </c>
      <c r="D1" s="1" t="s">
        <v>14</v>
      </c>
      <c r="E1" s="1" t="s">
        <v>15</v>
      </c>
      <c r="F1" s="2" t="s">
        <v>16</v>
      </c>
      <c r="G1" s="1" t="s">
        <v>17</v>
      </c>
    </row>
    <row r="2" spans="1:7" ht="14" thickBot="1">
      <c r="A2" s="73" t="s">
        <v>18</v>
      </c>
      <c r="B2" s="73"/>
      <c r="C2" s="9" t="s">
        <v>19</v>
      </c>
      <c r="D2" s="9" t="s">
        <v>18</v>
      </c>
      <c r="E2" s="9"/>
      <c r="F2" s="10" t="s">
        <v>20</v>
      </c>
      <c r="G2" s="27"/>
    </row>
    <row r="3" spans="1:7" ht="14" thickTop="1">
      <c r="A3" s="82" t="s">
        <v>60</v>
      </c>
      <c r="B3" s="82"/>
      <c r="C3" s="486" t="s">
        <v>61</v>
      </c>
      <c r="E3" s="478"/>
      <c r="F3" s="485"/>
    </row>
    <row r="4" spans="1:7">
      <c r="A4" s="484" t="s">
        <v>77</v>
      </c>
      <c r="B4" s="484"/>
      <c r="C4" s="14" t="s">
        <v>78</v>
      </c>
      <c r="D4" s="14"/>
      <c r="E4" s="16"/>
      <c r="F4" s="57"/>
      <c r="G4" s="57"/>
    </row>
    <row r="5" spans="1:7" ht="38.25" customHeight="1">
      <c r="A5" s="24">
        <v>61</v>
      </c>
      <c r="B5" s="24">
        <v>122</v>
      </c>
      <c r="C5" s="152" t="s">
        <v>79</v>
      </c>
      <c r="D5" s="482">
        <v>1</v>
      </c>
      <c r="E5" s="4" t="s">
        <v>25</v>
      </c>
      <c r="F5" s="148"/>
      <c r="G5" s="148">
        <f>ROUND(D5*F5,2)</f>
        <v>0</v>
      </c>
    </row>
    <row r="6" spans="1:7" ht="12.75" customHeight="1">
      <c r="A6" s="24"/>
      <c r="B6" s="24"/>
      <c r="C6" s="152"/>
      <c r="D6" s="482"/>
      <c r="E6" s="4"/>
      <c r="F6" s="148"/>
      <c r="G6" s="148"/>
    </row>
    <row r="7" spans="1:7" ht="12.75" customHeight="1">
      <c r="A7" s="24"/>
      <c r="B7" s="24"/>
      <c r="C7" s="6"/>
      <c r="D7" s="482"/>
      <c r="E7" s="4"/>
      <c r="F7" s="148"/>
      <c r="G7" s="148"/>
    </row>
    <row r="8" spans="1:7" ht="51" customHeight="1">
      <c r="A8" s="24">
        <v>61</v>
      </c>
      <c r="B8" s="24" t="s">
        <v>473</v>
      </c>
      <c r="C8" s="6" t="s">
        <v>476</v>
      </c>
      <c r="D8" s="482">
        <v>1</v>
      </c>
      <c r="E8" s="4" t="s">
        <v>25</v>
      </c>
      <c r="F8" s="148"/>
      <c r="G8" s="148">
        <f>ROUND(D8*F8,2)</f>
        <v>0</v>
      </c>
    </row>
    <row r="9" spans="1:7" ht="12.75" customHeight="1">
      <c r="A9" s="24"/>
      <c r="B9" s="24"/>
      <c r="C9" s="6"/>
      <c r="D9" s="482"/>
      <c r="E9" s="4"/>
      <c r="F9" s="148"/>
      <c r="G9" s="148"/>
    </row>
    <row r="10" spans="1:7" ht="51" customHeight="1">
      <c r="A10" s="24">
        <v>61</v>
      </c>
      <c r="B10" s="24">
        <v>217</v>
      </c>
      <c r="C10" s="6" t="s">
        <v>98</v>
      </c>
      <c r="D10" s="482">
        <v>1</v>
      </c>
      <c r="E10" s="4" t="s">
        <v>25</v>
      </c>
      <c r="F10" s="148"/>
      <c r="G10" s="148">
        <f>ROUND(D10*F10,2)</f>
        <v>0</v>
      </c>
    </row>
    <row r="11" spans="1:7" ht="12.75" customHeight="1">
      <c r="A11" s="24"/>
      <c r="B11" s="24"/>
      <c r="C11" s="6"/>
      <c r="D11" s="482"/>
      <c r="E11" s="4"/>
      <c r="F11" s="148"/>
      <c r="G11" s="148"/>
    </row>
    <row r="12" spans="1:7" ht="59.5" customHeight="1">
      <c r="A12" s="24">
        <v>61</v>
      </c>
      <c r="B12" s="24" t="s">
        <v>100</v>
      </c>
      <c r="C12" s="6" t="s">
        <v>479</v>
      </c>
      <c r="D12" s="482">
        <v>1</v>
      </c>
      <c r="E12" s="4" t="s">
        <v>25</v>
      </c>
      <c r="F12" s="148"/>
      <c r="G12" s="148">
        <f>ROUND(D12*F12,2)</f>
        <v>0</v>
      </c>
    </row>
    <row r="13" spans="1:7" ht="12.75" customHeight="1">
      <c r="A13" s="24"/>
      <c r="B13" s="24"/>
      <c r="C13" s="6"/>
      <c r="D13" s="482"/>
      <c r="E13" s="4"/>
      <c r="F13" s="148"/>
      <c r="G13" s="148"/>
    </row>
    <row r="14" spans="1:7" ht="59.5" customHeight="1">
      <c r="A14" s="24">
        <v>61</v>
      </c>
      <c r="B14" s="24" t="s">
        <v>478</v>
      </c>
      <c r="C14" s="6" t="s">
        <v>483</v>
      </c>
      <c r="D14" s="482">
        <v>1</v>
      </c>
      <c r="E14" s="4" t="s">
        <v>25</v>
      </c>
      <c r="F14" s="148"/>
      <c r="G14" s="148">
        <f>ROUND(D14*F14,2)</f>
        <v>0</v>
      </c>
    </row>
    <row r="15" spans="1:7" ht="12.75" customHeight="1">
      <c r="A15" s="24"/>
      <c r="B15" s="24"/>
      <c r="C15" s="6"/>
      <c r="D15" s="482"/>
      <c r="E15" s="4"/>
      <c r="F15" s="148"/>
      <c r="G15" s="148"/>
    </row>
    <row r="16" spans="1:7" ht="57" customHeight="1">
      <c r="A16" s="24">
        <v>61</v>
      </c>
      <c r="B16" s="24" t="s">
        <v>159</v>
      </c>
      <c r="C16" s="6" t="s">
        <v>484</v>
      </c>
      <c r="D16" s="482">
        <v>1</v>
      </c>
      <c r="E16" s="4" t="s">
        <v>25</v>
      </c>
      <c r="F16" s="148"/>
      <c r="G16" s="148">
        <f>ROUND(D16*F16,2)</f>
        <v>0</v>
      </c>
    </row>
    <row r="17" spans="1:7" ht="12.75" customHeight="1">
      <c r="A17" s="24"/>
      <c r="B17" s="24"/>
      <c r="C17" s="6"/>
      <c r="D17" s="482"/>
      <c r="E17" s="4"/>
      <c r="F17" s="148"/>
      <c r="G17" s="148"/>
    </row>
    <row r="18" spans="1:7" ht="12.75" customHeight="1">
      <c r="A18" s="484" t="s">
        <v>62</v>
      </c>
      <c r="B18" s="484"/>
      <c r="C18" s="14" t="s">
        <v>63</v>
      </c>
      <c r="D18" s="14"/>
      <c r="E18" s="16"/>
      <c r="F18" s="57"/>
      <c r="G18" s="483"/>
    </row>
    <row r="19" spans="1:7" ht="77.25" customHeight="1">
      <c r="A19" s="24">
        <v>62</v>
      </c>
      <c r="B19" s="24">
        <v>121</v>
      </c>
      <c r="C19" s="6" t="s">
        <v>573</v>
      </c>
      <c r="D19" s="11">
        <v>547</v>
      </c>
      <c r="E19" s="4" t="s">
        <v>43</v>
      </c>
      <c r="F19" s="148"/>
      <c r="G19" s="148">
        <f>ROUND(D19*F19,2)</f>
        <v>0</v>
      </c>
    </row>
    <row r="20" spans="1:7" ht="12.75" customHeight="1">
      <c r="A20" s="24"/>
      <c r="B20" s="24"/>
      <c r="C20" s="6"/>
      <c r="D20" s="11"/>
      <c r="E20" s="4"/>
      <c r="F20" s="148"/>
      <c r="G20" s="148"/>
    </row>
    <row r="21" spans="1:7" ht="12.75" customHeight="1">
      <c r="A21" s="24"/>
      <c r="B21" s="24"/>
      <c r="C21" s="6"/>
      <c r="D21" s="11"/>
      <c r="E21" s="4"/>
      <c r="F21" s="148"/>
      <c r="G21" s="148"/>
    </row>
    <row r="22" spans="1:7" ht="76" customHeight="1">
      <c r="A22" s="24">
        <v>62</v>
      </c>
      <c r="B22" s="24">
        <v>165</v>
      </c>
      <c r="C22" s="6" t="s">
        <v>137</v>
      </c>
      <c r="D22" s="11">
        <v>0.59</v>
      </c>
      <c r="E22" s="4" t="s">
        <v>28</v>
      </c>
      <c r="F22" s="148"/>
      <c r="G22" s="148">
        <f>ROUND(D22*F22,2)</f>
        <v>0</v>
      </c>
    </row>
    <row r="23" spans="1:7" ht="12.75" customHeight="1">
      <c r="A23" s="24"/>
      <c r="B23" s="24"/>
      <c r="C23" s="6"/>
      <c r="D23" s="11"/>
      <c r="E23" s="4"/>
      <c r="F23" s="148"/>
      <c r="G23" s="148"/>
    </row>
    <row r="24" spans="1:7" ht="78.75" customHeight="1">
      <c r="A24" s="24">
        <v>62</v>
      </c>
      <c r="B24" s="24">
        <v>166</v>
      </c>
      <c r="C24" s="6" t="s">
        <v>135</v>
      </c>
      <c r="D24" s="11">
        <v>6.73</v>
      </c>
      <c r="E24" s="4" t="s">
        <v>28</v>
      </c>
      <c r="F24" s="148"/>
      <c r="G24" s="148">
        <f>ROUND(D24*F24,2)</f>
        <v>0</v>
      </c>
    </row>
    <row r="25" spans="1:7" ht="12.75" customHeight="1">
      <c r="A25" s="24"/>
      <c r="B25" s="24"/>
      <c r="C25" s="6"/>
      <c r="D25" s="156"/>
      <c r="E25" s="4"/>
      <c r="F25" s="148"/>
      <c r="G25" s="148"/>
    </row>
    <row r="26" spans="1:7" ht="99.5" customHeight="1">
      <c r="A26" s="24">
        <v>62</v>
      </c>
      <c r="B26" s="24" t="s">
        <v>572</v>
      </c>
      <c r="C26" s="6" t="s">
        <v>571</v>
      </c>
      <c r="D26" s="11">
        <v>52</v>
      </c>
      <c r="E26" s="4" t="s">
        <v>28</v>
      </c>
      <c r="F26" s="148"/>
      <c r="G26" s="148">
        <f>ROUND(D26*F26,2)</f>
        <v>0</v>
      </c>
    </row>
    <row r="27" spans="1:7" ht="12.75" customHeight="1">
      <c r="A27" s="24"/>
      <c r="B27" s="24"/>
      <c r="C27" s="6"/>
      <c r="D27" s="156"/>
      <c r="E27" s="4"/>
      <c r="F27" s="148"/>
      <c r="G27" s="148"/>
    </row>
    <row r="28" spans="1:7" ht="12.75" customHeight="1">
      <c r="A28" s="24"/>
      <c r="B28" s="24"/>
      <c r="C28" s="6"/>
      <c r="D28" s="156"/>
      <c r="E28" s="4"/>
      <c r="F28" s="148"/>
      <c r="G28" s="148"/>
    </row>
    <row r="29" spans="1:7" ht="88" customHeight="1">
      <c r="A29" s="24">
        <v>62</v>
      </c>
      <c r="B29" s="24" t="s">
        <v>570</v>
      </c>
      <c r="C29" s="6" t="s">
        <v>569</v>
      </c>
      <c r="D29" s="11">
        <v>45</v>
      </c>
      <c r="E29" s="4" t="s">
        <v>28</v>
      </c>
      <c r="F29" s="148"/>
      <c r="G29" s="148">
        <f>ROUND(D29*F29,2)</f>
        <v>0</v>
      </c>
    </row>
    <row r="30" spans="1:7" ht="12.75" customHeight="1">
      <c r="A30" s="24"/>
      <c r="B30" s="24"/>
      <c r="C30" s="6"/>
      <c r="D30" s="156"/>
      <c r="E30" s="4"/>
      <c r="F30" s="148"/>
      <c r="G30" s="148"/>
    </row>
    <row r="31" spans="1:7" ht="12.75" customHeight="1">
      <c r="A31" s="24"/>
      <c r="B31" s="24"/>
      <c r="C31" s="6"/>
      <c r="D31" s="11"/>
      <c r="E31" s="4"/>
      <c r="F31" s="148"/>
      <c r="G31" s="148"/>
    </row>
    <row r="32" spans="1:7" ht="40.5" customHeight="1" thickBot="1">
      <c r="A32" s="79">
        <v>62</v>
      </c>
      <c r="B32" s="79">
        <v>251</v>
      </c>
      <c r="C32" s="83" t="s">
        <v>568</v>
      </c>
      <c r="D32" s="12">
        <v>212</v>
      </c>
      <c r="E32" s="84" t="s">
        <v>43</v>
      </c>
      <c r="F32" s="153"/>
      <c r="G32" s="153">
        <f>ROUND(D32*F32,2)</f>
        <v>0</v>
      </c>
    </row>
    <row r="33" spans="1:7" ht="12.75" customHeight="1">
      <c r="A33" s="24"/>
      <c r="B33" s="24"/>
      <c r="C33" s="6"/>
      <c r="D33" s="11"/>
      <c r="E33" s="4"/>
      <c r="F33" s="148"/>
      <c r="G33" s="148"/>
    </row>
    <row r="34" spans="1:7" ht="12.75" customHeight="1">
      <c r="A34" s="24"/>
      <c r="B34" s="24"/>
      <c r="C34" s="6"/>
      <c r="D34" s="11"/>
      <c r="E34" s="4"/>
      <c r="F34" s="148"/>
      <c r="G34" s="148"/>
    </row>
    <row r="35" spans="1:7">
      <c r="A35" s="481" t="s">
        <v>60</v>
      </c>
      <c r="B35" s="481"/>
      <c r="C35" s="480" t="s">
        <v>61</v>
      </c>
      <c r="D35" s="44"/>
      <c r="E35" s="46"/>
      <c r="F35" s="45" t="s">
        <v>30</v>
      </c>
      <c r="G35" s="479">
        <f>SUM(G4:G33)</f>
        <v>0</v>
      </c>
    </row>
  </sheetData>
  <pageMargins left="0.70866141732283472" right="0.70866141732283472" top="0.74803149606299213" bottom="0.74803149606299213" header="0.31496062992125984" footer="0.31496062992125984"/>
  <pageSetup paperSize="9" scale="73" orientation="portrait" r:id="rId1"/>
  <headerFooter>
    <oddHeader>&amp;A</oddHeader>
    <oddFooter>&amp;RStran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5"/>
  <dimension ref="B6:G42"/>
  <sheetViews>
    <sheetView topLeftCell="A7" zoomScaleNormal="100" workbookViewId="0">
      <selection activeCell="G19" sqref="G19"/>
    </sheetView>
  </sheetViews>
  <sheetFormatPr baseColWidth="10" defaultColWidth="8.83203125" defaultRowHeight="13"/>
  <cols>
    <col min="2" max="2" width="7.33203125" customWidth="1"/>
    <col min="6" max="6" width="31" customWidth="1"/>
    <col min="7" max="7" width="21.1640625" customWidth="1"/>
  </cols>
  <sheetData>
    <row r="6" spans="2:7" ht="12" customHeight="1"/>
    <row r="8" spans="2:7" ht="25">
      <c r="C8" s="492" t="s">
        <v>163</v>
      </c>
      <c r="D8" s="493"/>
      <c r="E8" s="493"/>
      <c r="F8" s="493"/>
      <c r="G8" s="493"/>
    </row>
    <row r="9" spans="2:7" ht="25">
      <c r="C9" s="172"/>
      <c r="D9" s="173"/>
      <c r="E9" s="173"/>
      <c r="F9" s="173"/>
      <c r="G9" s="173"/>
    </row>
    <row r="10" spans="2:7" ht="18">
      <c r="C10" s="118"/>
      <c r="D10" s="5"/>
      <c r="E10" s="5"/>
      <c r="F10" s="5"/>
      <c r="G10" s="5"/>
    </row>
    <row r="11" spans="2:7" ht="18">
      <c r="B11" s="494" t="s">
        <v>140</v>
      </c>
      <c r="C11" s="495"/>
      <c r="D11" s="495"/>
      <c r="E11" s="495"/>
      <c r="F11" s="495"/>
      <c r="G11" s="495"/>
    </row>
    <row r="12" spans="2:7" ht="18">
      <c r="B12" s="494" t="s">
        <v>141</v>
      </c>
      <c r="C12" s="495"/>
      <c r="D12" s="495"/>
      <c r="E12" s="495"/>
      <c r="F12" s="495"/>
      <c r="G12" s="495"/>
    </row>
    <row r="13" spans="2:7" ht="18">
      <c r="B13" s="494"/>
      <c r="C13" s="495"/>
      <c r="D13" s="495"/>
      <c r="E13" s="495"/>
      <c r="F13" s="495"/>
      <c r="G13" s="495"/>
    </row>
    <row r="14" spans="2:7" ht="18">
      <c r="B14" s="496"/>
      <c r="C14" s="496"/>
      <c r="D14" s="496"/>
      <c r="E14" s="496"/>
      <c r="F14" s="496"/>
      <c r="G14" s="496"/>
    </row>
    <row r="15" spans="2:7" ht="18">
      <c r="B15" s="496"/>
      <c r="C15" s="496"/>
      <c r="D15" s="496"/>
      <c r="E15" s="496"/>
      <c r="F15" s="496"/>
      <c r="G15" s="496"/>
    </row>
    <row r="16" spans="2:7" ht="18">
      <c r="B16" s="171"/>
      <c r="C16" s="5"/>
      <c r="D16" s="5"/>
      <c r="E16" s="5"/>
      <c r="F16" s="5"/>
      <c r="G16" s="5"/>
    </row>
    <row r="17" spans="2:7" ht="18">
      <c r="C17" s="118"/>
      <c r="D17" s="5"/>
      <c r="E17" s="5"/>
      <c r="F17" s="5"/>
      <c r="G17" s="5"/>
    </row>
    <row r="18" spans="2:7">
      <c r="G18" s="11"/>
    </row>
    <row r="19" spans="2:7" ht="16">
      <c r="B19" s="38" t="s">
        <v>1</v>
      </c>
      <c r="C19" s="490" t="s">
        <v>158</v>
      </c>
      <c r="D19" s="490"/>
      <c r="E19" s="490"/>
      <c r="F19" s="490"/>
      <c r="G19" s="174">
        <f>'rekapitulacijaC+R'!G29</f>
        <v>35125</v>
      </c>
    </row>
    <row r="20" spans="2:7" ht="16">
      <c r="B20" s="43"/>
      <c r="C20" s="175"/>
      <c r="D20" s="43"/>
      <c r="E20" s="43"/>
      <c r="F20" s="42"/>
      <c r="G20" s="176"/>
    </row>
    <row r="21" spans="2:7" ht="16">
      <c r="B21" s="38" t="s">
        <v>3</v>
      </c>
      <c r="C21" s="490" t="s">
        <v>164</v>
      </c>
      <c r="D21" s="490"/>
      <c r="E21" s="490"/>
      <c r="F21" s="490"/>
      <c r="G21" s="174">
        <f>rekapitulacijaP!G27</f>
        <v>2275</v>
      </c>
    </row>
    <row r="22" spans="2:7" ht="16">
      <c r="B22" s="43"/>
      <c r="C22" s="175"/>
      <c r="D22" s="43"/>
      <c r="E22" s="43"/>
      <c r="F22" s="42"/>
      <c r="G22" s="176"/>
    </row>
    <row r="23" spans="2:7" ht="16">
      <c r="B23" s="38" t="s">
        <v>5</v>
      </c>
      <c r="C23" s="490" t="s">
        <v>165</v>
      </c>
      <c r="D23" s="490"/>
      <c r="E23" s="490"/>
      <c r="F23" s="490"/>
      <c r="G23" s="174">
        <f>rekapitulacijaKS!G26</f>
        <v>2275</v>
      </c>
    </row>
    <row r="24" spans="2:7" ht="16">
      <c r="B24" s="43"/>
      <c r="C24" s="175"/>
      <c r="D24" s="43"/>
      <c r="E24" s="43"/>
      <c r="F24" s="42"/>
      <c r="G24" s="176"/>
    </row>
    <row r="25" spans="2:7" ht="16">
      <c r="B25" s="38" t="s">
        <v>7</v>
      </c>
      <c r="C25" s="490" t="s">
        <v>166</v>
      </c>
      <c r="D25" s="490"/>
      <c r="E25" s="490"/>
      <c r="F25" s="490"/>
      <c r="G25" s="174">
        <f>ABZID!H19</f>
        <v>3900</v>
      </c>
    </row>
    <row r="26" spans="2:7" ht="16">
      <c r="B26" s="43"/>
      <c r="C26" s="175"/>
      <c r="D26" s="43"/>
      <c r="E26" s="43"/>
      <c r="F26" s="42"/>
      <c r="G26" s="176"/>
    </row>
    <row r="27" spans="2:7" ht="16">
      <c r="B27" s="38" t="s">
        <v>180</v>
      </c>
      <c r="C27" s="490" t="s">
        <v>167</v>
      </c>
      <c r="D27" s="491"/>
      <c r="E27" s="491"/>
      <c r="F27" s="491"/>
      <c r="G27" s="174">
        <f>CR!I128</f>
        <v>1170</v>
      </c>
    </row>
    <row r="28" spans="2:7" ht="16">
      <c r="B28" s="43"/>
      <c r="C28" s="177"/>
      <c r="D28" s="54"/>
      <c r="E28" s="54"/>
      <c r="F28" s="54"/>
      <c r="G28" s="178"/>
    </row>
    <row r="29" spans="2:7" ht="16">
      <c r="B29" s="38" t="s">
        <v>60</v>
      </c>
      <c r="C29" s="490" t="s">
        <v>513</v>
      </c>
      <c r="D29" s="491"/>
      <c r="E29" s="491"/>
      <c r="F29" s="491"/>
      <c r="G29" s="174">
        <f>'NN-prestavitev'!F4</f>
        <v>0</v>
      </c>
    </row>
    <row r="30" spans="2:7" ht="16">
      <c r="B30" s="38"/>
      <c r="C30" s="452"/>
      <c r="D30" s="453"/>
      <c r="E30" s="453"/>
      <c r="F30" s="453"/>
      <c r="G30" s="174"/>
    </row>
    <row r="31" spans="2:7" ht="16">
      <c r="B31" s="38" t="s">
        <v>9</v>
      </c>
      <c r="C31" s="452" t="s">
        <v>558</v>
      </c>
      <c r="D31" s="453"/>
      <c r="E31" s="453"/>
      <c r="F31" s="453"/>
      <c r="G31" s="174">
        <f>ROUND(SUM(G19:G29)*0.1,2)</f>
        <v>4474.5</v>
      </c>
    </row>
    <row r="32" spans="2:7" ht="16">
      <c r="B32" s="43"/>
      <c r="C32" s="177"/>
      <c r="D32" s="54"/>
      <c r="E32" s="54"/>
      <c r="F32" s="54"/>
      <c r="G32" s="178"/>
    </row>
    <row r="33" spans="2:7" ht="15" customHeight="1">
      <c r="C33" s="56" t="s">
        <v>11</v>
      </c>
      <c r="D33" s="44"/>
      <c r="E33" s="44"/>
      <c r="F33" s="44"/>
      <c r="G33" s="168">
        <f>SUM(G19:G31)</f>
        <v>49219.5</v>
      </c>
    </row>
    <row r="34" spans="2:7">
      <c r="G34" s="59"/>
    </row>
    <row r="35" spans="2:7" ht="15" customHeight="1" thickBot="1">
      <c r="C35" s="119" t="s">
        <v>71</v>
      </c>
      <c r="D35" s="120"/>
      <c r="E35" s="120"/>
      <c r="F35" s="120"/>
      <c r="G35" s="170">
        <f>G33*0.22</f>
        <v>10828.29</v>
      </c>
    </row>
    <row r="37" spans="2:7" ht="15" customHeight="1">
      <c r="C37" s="56" t="s">
        <v>59</v>
      </c>
      <c r="D37" s="44"/>
      <c r="E37" s="44"/>
      <c r="F37" s="44"/>
      <c r="G37" s="168">
        <f>G33+G35</f>
        <v>60047.79</v>
      </c>
    </row>
    <row r="42" spans="2:7">
      <c r="B42" s="489" t="s">
        <v>469</v>
      </c>
      <c r="C42" s="489"/>
      <c r="D42" s="489"/>
      <c r="E42" s="489"/>
      <c r="F42" s="489"/>
      <c r="G42" s="489"/>
    </row>
  </sheetData>
  <mergeCells count="13">
    <mergeCell ref="B42:G42"/>
    <mergeCell ref="C29:F29"/>
    <mergeCell ref="C8:G8"/>
    <mergeCell ref="B11:G11"/>
    <mergeCell ref="B12:G12"/>
    <mergeCell ref="B13:G13"/>
    <mergeCell ref="B14:G14"/>
    <mergeCell ref="B15:G15"/>
    <mergeCell ref="C19:F19"/>
    <mergeCell ref="C21:F21"/>
    <mergeCell ref="C23:F23"/>
    <mergeCell ref="C25:F25"/>
    <mergeCell ref="C27:F27"/>
  </mergeCells>
  <phoneticPr fontId="0" type="noConversion"/>
  <pageMargins left="1.0236220472440944" right="0.74803149606299213" top="0.78740157480314965" bottom="0.39370078740157483" header="0.39370078740157483" footer="0.19685039370078741"/>
  <pageSetup paperSize="9" scale="89" orientation="portrait" horizontalDpi="4294967293" verticalDpi="300" r:id="rId1"/>
  <headerFooter alignWithMargins="0">
    <oddHeader>&amp;C&amp;A</oddHeader>
    <oddFooter>&amp;RStran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L14"/>
  <sheetViews>
    <sheetView view="pageBreakPreview" zoomScale="126" zoomScaleNormal="100" zoomScaleSheetLayoutView="126" workbookViewId="0">
      <selection activeCell="F8" sqref="F8"/>
    </sheetView>
  </sheetViews>
  <sheetFormatPr baseColWidth="10" defaultColWidth="8.83203125" defaultRowHeight="13"/>
  <cols>
    <col min="1" max="1" width="3.5" customWidth="1"/>
    <col min="2" max="2" width="6.1640625" customWidth="1"/>
    <col min="3" max="3" width="32.5" customWidth="1"/>
    <col min="4" max="4" width="8" customWidth="1"/>
    <col min="5" max="5" width="6.5" customWidth="1"/>
    <col min="6" max="6" width="15.5" customWidth="1"/>
    <col min="7" max="7" width="17.5" customWidth="1"/>
  </cols>
  <sheetData>
    <row r="1" spans="1:64">
      <c r="A1" s="72" t="s">
        <v>12</v>
      </c>
      <c r="B1" s="72"/>
      <c r="C1" s="72" t="s">
        <v>13</v>
      </c>
      <c r="D1" s="1" t="s">
        <v>14</v>
      </c>
      <c r="E1" s="1" t="s">
        <v>15</v>
      </c>
      <c r="F1" s="1" t="s">
        <v>16</v>
      </c>
      <c r="G1" s="1" t="s">
        <v>17</v>
      </c>
    </row>
    <row r="2" spans="1:64" ht="14" thickBot="1">
      <c r="A2" s="73" t="s">
        <v>18</v>
      </c>
      <c r="B2" s="73"/>
      <c r="C2" s="73" t="s">
        <v>19</v>
      </c>
      <c r="D2" s="9" t="s">
        <v>18</v>
      </c>
      <c r="E2" s="9"/>
      <c r="F2" s="9" t="s">
        <v>20</v>
      </c>
      <c r="G2" s="27"/>
    </row>
    <row r="3" spans="1:64" ht="14" thickTop="1">
      <c r="A3" s="20" t="s">
        <v>9</v>
      </c>
      <c r="B3" s="20"/>
      <c r="C3" s="22" t="s">
        <v>10</v>
      </c>
      <c r="D3" s="20"/>
      <c r="E3" s="20"/>
      <c r="F3" s="20"/>
      <c r="G3" s="20"/>
    </row>
    <row r="4" spans="1:64">
      <c r="A4" s="14" t="s">
        <v>58</v>
      </c>
      <c r="B4" s="14"/>
      <c r="C4" s="14" t="s">
        <v>48</v>
      </c>
      <c r="D4" s="14"/>
      <c r="E4" s="14"/>
      <c r="F4" s="14"/>
      <c r="G4" s="57"/>
    </row>
    <row r="5" spans="1:64" ht="56">
      <c r="A5" s="60">
        <v>79</v>
      </c>
      <c r="B5" s="60">
        <v>311</v>
      </c>
      <c r="C5" s="457" t="s">
        <v>547</v>
      </c>
      <c r="D5" s="23">
        <v>30</v>
      </c>
      <c r="E5" s="29" t="s">
        <v>49</v>
      </c>
      <c r="F5" s="111">
        <v>65</v>
      </c>
      <c r="G5" s="111">
        <f>ROUND(D5*F5,2)</f>
        <v>1950</v>
      </c>
    </row>
    <row r="6" spans="1:64">
      <c r="A6" s="60"/>
      <c r="B6" s="60"/>
      <c r="C6" s="32"/>
      <c r="D6" s="23"/>
      <c r="E6" s="29"/>
      <c r="F6" s="111"/>
      <c r="G6" s="111"/>
    </row>
    <row r="7" spans="1:64" ht="70">
      <c r="A7" s="60">
        <v>79</v>
      </c>
      <c r="B7" s="60">
        <v>351</v>
      </c>
      <c r="C7" s="457" t="s">
        <v>548</v>
      </c>
      <c r="D7" s="23">
        <v>5</v>
      </c>
      <c r="E7" s="29" t="s">
        <v>49</v>
      </c>
      <c r="F7" s="111">
        <v>65</v>
      </c>
      <c r="G7" s="111">
        <f>ROUND(D7*F7,2)</f>
        <v>325</v>
      </c>
    </row>
    <row r="8" spans="1:64">
      <c r="A8" s="60"/>
      <c r="B8" s="60"/>
      <c r="C8" s="32"/>
      <c r="D8" s="23"/>
      <c r="E8" s="29"/>
      <c r="F8" s="33"/>
      <c r="G8" s="111"/>
    </row>
    <row r="9" spans="1:64" ht="70">
      <c r="A9" s="60">
        <v>79</v>
      </c>
      <c r="B9" s="60">
        <v>514</v>
      </c>
      <c r="C9" s="32" t="s">
        <v>549</v>
      </c>
      <c r="D9" s="23">
        <v>1</v>
      </c>
      <c r="E9" s="29" t="s">
        <v>25</v>
      </c>
      <c r="F9" s="111"/>
      <c r="G9" s="111">
        <f>ROUND(D9*F9,2)</f>
        <v>0</v>
      </c>
    </row>
    <row r="10" spans="1:64" s="7" customFormat="1" ht="14.25" customHeight="1" thickBot="1">
      <c r="A10" s="79"/>
      <c r="B10" s="79"/>
      <c r="C10" s="83"/>
      <c r="D10" s="12"/>
      <c r="E10" s="84"/>
      <c r="F10" s="85"/>
      <c r="G10" s="8"/>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row>
    <row r="11" spans="1:64" s="20" customFormat="1" ht="14.25" customHeight="1">
      <c r="A11" s="60"/>
      <c r="B11" s="60"/>
      <c r="C11" s="32"/>
      <c r="D11" s="23"/>
      <c r="E11" s="29"/>
      <c r="F11" s="33"/>
      <c r="G11" s="50"/>
    </row>
    <row r="12" spans="1:64" s="20" customFormat="1">
      <c r="A12" s="52" t="s">
        <v>9</v>
      </c>
      <c r="B12" s="52"/>
      <c r="C12" s="51" t="s">
        <v>10</v>
      </c>
      <c r="D12" s="44"/>
      <c r="E12" s="44"/>
      <c r="F12" s="47" t="s">
        <v>30</v>
      </c>
      <c r="G12" s="117">
        <f>SUM(G5:G11)</f>
        <v>2275</v>
      </c>
    </row>
    <row r="13" spans="1:64" s="20" customFormat="1"/>
    <row r="14" spans="1:64" ht="12.75" customHeight="1"/>
  </sheetData>
  <pageMargins left="0.70866141732283472" right="0.70866141732283472" top="0.74803149606299213" bottom="0.74803149606299213" header="0.31496062992125984" footer="0.31496062992125984"/>
  <pageSetup paperSize="9" scale="99" orientation="portrait" r:id="rId1"/>
  <headerFooter>
    <oddHeader>&amp;A</oddHeader>
    <oddFooter>&amp;RStran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368"/>
  <sheetViews>
    <sheetView topLeftCell="A160" zoomScale="145" zoomScaleNormal="145" zoomScaleSheetLayoutView="206" workbookViewId="0">
      <selection activeCell="B169" sqref="B169"/>
    </sheetView>
  </sheetViews>
  <sheetFormatPr baseColWidth="10" defaultColWidth="11.1640625" defaultRowHeight="16"/>
  <cols>
    <col min="1" max="1" width="8.6640625" style="201" customWidth="1"/>
    <col min="2" max="2" width="36.33203125" style="248" customWidth="1"/>
    <col min="3" max="3" width="8.6640625" style="248" customWidth="1"/>
    <col min="4" max="4" width="13.5" style="340" bestFit="1" customWidth="1"/>
    <col min="5" max="5" width="2.1640625" style="340" customWidth="1"/>
    <col min="6" max="6" width="15" style="341" customWidth="1"/>
    <col min="7" max="7" width="2.1640625" style="340" customWidth="1"/>
    <col min="8" max="8" width="15.6640625" style="342" customWidth="1"/>
    <col min="9" max="9" width="6.1640625" style="245" customWidth="1"/>
    <col min="10" max="10" width="19" style="246" customWidth="1"/>
    <col min="11" max="11" width="24.6640625" style="247" customWidth="1"/>
    <col min="12" max="12" width="32.83203125" style="245" customWidth="1"/>
    <col min="13" max="13" width="37" style="245" customWidth="1"/>
    <col min="14" max="14" width="36.6640625" style="249" customWidth="1"/>
    <col min="15" max="15" width="11.1640625" style="249" customWidth="1"/>
    <col min="16" max="16" width="53.1640625" style="249" customWidth="1"/>
    <col min="17" max="17" width="11.1640625" style="245" customWidth="1"/>
    <col min="18" max="18" width="14.5" style="250" customWidth="1"/>
    <col min="19" max="16384" width="11.1640625" style="245"/>
  </cols>
  <sheetData>
    <row r="1" spans="1:18" s="181" customFormat="1" ht="30.75" customHeight="1">
      <c r="A1" s="179"/>
      <c r="B1" s="180" t="s">
        <v>169</v>
      </c>
      <c r="C1" s="516" t="s">
        <v>170</v>
      </c>
      <c r="D1" s="516"/>
      <c r="E1" s="516"/>
      <c r="F1" s="516"/>
      <c r="G1" s="516"/>
      <c r="H1" s="516"/>
      <c r="Q1" s="182"/>
    </row>
    <row r="2" spans="1:18" s="191" customFormat="1" ht="15.75" customHeight="1">
      <c r="A2" s="183"/>
      <c r="B2" s="184" t="s">
        <v>171</v>
      </c>
      <c r="C2" s="185" t="s">
        <v>166</v>
      </c>
      <c r="D2" s="186"/>
      <c r="E2" s="187"/>
      <c r="F2" s="188"/>
      <c r="G2" s="189"/>
      <c r="H2" s="190"/>
      <c r="Q2" s="192"/>
    </row>
    <row r="3" spans="1:18" s="191" customFormat="1">
      <c r="A3" s="183"/>
      <c r="B3" s="184" t="s">
        <v>172</v>
      </c>
      <c r="C3" s="185" t="s">
        <v>173</v>
      </c>
      <c r="D3" s="193"/>
      <c r="E3" s="194"/>
      <c r="F3" s="193"/>
      <c r="G3" s="195"/>
      <c r="K3" s="196"/>
      <c r="Q3" s="197"/>
    </row>
    <row r="4" spans="1:18" s="191" customFormat="1">
      <c r="A4" s="183"/>
      <c r="B4" s="184" t="s">
        <v>174</v>
      </c>
      <c r="C4" s="198" t="s">
        <v>175</v>
      </c>
      <c r="D4" s="186"/>
      <c r="E4" s="187"/>
      <c r="F4" s="188"/>
      <c r="G4" s="195"/>
      <c r="Q4" s="192"/>
    </row>
    <row r="5" spans="1:18" s="191" customFormat="1">
      <c r="A5" s="183"/>
      <c r="B5" s="184"/>
      <c r="C5" s="199"/>
      <c r="D5" s="193"/>
      <c r="E5" s="194"/>
      <c r="F5" s="193"/>
      <c r="G5" s="195"/>
      <c r="K5" s="200"/>
      <c r="Q5" s="197"/>
    </row>
    <row r="6" spans="1:18" s="206" customFormat="1">
      <c r="A6" s="201"/>
      <c r="B6" s="202"/>
      <c r="C6" s="202"/>
      <c r="D6" s="203"/>
      <c r="E6" s="203"/>
      <c r="F6" s="204"/>
      <c r="G6" s="203"/>
      <c r="H6" s="205"/>
      <c r="J6" s="207"/>
      <c r="K6" s="208"/>
      <c r="N6" s="209"/>
      <c r="O6" s="209"/>
      <c r="P6" s="209"/>
      <c r="R6" s="210"/>
    </row>
    <row r="7" spans="1:18" s="206" customFormat="1" ht="18">
      <c r="A7" s="201" t="s">
        <v>176</v>
      </c>
      <c r="B7" s="211" t="s">
        <v>177</v>
      </c>
      <c r="C7" s="211"/>
      <c r="D7" s="212"/>
      <c r="E7" s="212"/>
      <c r="F7" s="213"/>
      <c r="G7" s="212"/>
      <c r="H7" s="214"/>
      <c r="J7" s="207"/>
      <c r="K7" s="208"/>
      <c r="N7" s="209"/>
      <c r="O7" s="209"/>
      <c r="P7" s="209"/>
      <c r="R7" s="215"/>
    </row>
    <row r="8" spans="1:18" s="206" customFormat="1">
      <c r="A8" s="201"/>
      <c r="B8" s="212"/>
      <c r="C8" s="212"/>
      <c r="D8" s="212"/>
      <c r="E8" s="212"/>
      <c r="F8" s="213"/>
      <c r="G8" s="212"/>
      <c r="H8" s="214"/>
      <c r="J8" s="207"/>
      <c r="K8" s="208"/>
      <c r="N8" s="209"/>
      <c r="O8" s="209"/>
      <c r="P8" s="209"/>
      <c r="R8" s="215"/>
    </row>
    <row r="9" spans="1:18" s="206" customFormat="1">
      <c r="A9" s="201"/>
      <c r="B9" s="202"/>
      <c r="C9" s="202"/>
      <c r="D9" s="203"/>
      <c r="E9" s="203"/>
      <c r="F9" s="204"/>
      <c r="G9" s="203"/>
      <c r="H9" s="205"/>
      <c r="J9" s="207"/>
      <c r="K9" s="208"/>
      <c r="N9" s="209"/>
      <c r="O9" s="209"/>
      <c r="P9" s="209"/>
      <c r="R9" s="210"/>
    </row>
    <row r="10" spans="1:18" s="219" customFormat="1">
      <c r="A10" s="216" t="s">
        <v>178</v>
      </c>
      <c r="B10" s="217" t="s">
        <v>179</v>
      </c>
      <c r="C10" s="217"/>
      <c r="D10" s="218"/>
      <c r="F10" s="220"/>
      <c r="H10" s="221"/>
      <c r="J10" s="222"/>
      <c r="K10" s="223"/>
      <c r="N10" s="224"/>
      <c r="O10" s="224"/>
      <c r="P10" s="224"/>
      <c r="R10" s="225"/>
    </row>
    <row r="11" spans="1:18" s="219" customFormat="1">
      <c r="A11" s="226"/>
      <c r="B11" s="217"/>
      <c r="C11" s="217"/>
      <c r="D11" s="218"/>
      <c r="F11" s="220"/>
      <c r="H11" s="221"/>
      <c r="J11" s="222"/>
      <c r="K11" s="223"/>
      <c r="N11" s="224"/>
      <c r="O11" s="224"/>
      <c r="P11" s="224"/>
      <c r="R11" s="225"/>
    </row>
    <row r="12" spans="1:18" s="219" customFormat="1" ht="15.75" customHeight="1">
      <c r="A12" s="227" t="s">
        <v>1</v>
      </c>
      <c r="B12" s="228" t="s">
        <v>2</v>
      </c>
      <c r="C12" s="228"/>
      <c r="D12" s="229"/>
      <c r="E12" s="229"/>
      <c r="F12" s="230"/>
      <c r="G12" s="229"/>
      <c r="H12" s="231">
        <f>H139</f>
        <v>0</v>
      </c>
      <c r="I12" s="232"/>
      <c r="J12" s="222"/>
      <c r="K12" s="223"/>
      <c r="L12" s="233"/>
      <c r="N12" s="224"/>
      <c r="O12" s="224"/>
      <c r="P12" s="224"/>
      <c r="R12" s="234"/>
    </row>
    <row r="13" spans="1:18" s="206" customFormat="1" ht="15.75" customHeight="1">
      <c r="A13" s="227" t="s">
        <v>3</v>
      </c>
      <c r="B13" s="228" t="s">
        <v>4</v>
      </c>
      <c r="C13" s="228"/>
      <c r="D13" s="229"/>
      <c r="E13" s="229"/>
      <c r="F13" s="230"/>
      <c r="G13" s="229"/>
      <c r="H13" s="231">
        <f>H200</f>
        <v>0</v>
      </c>
      <c r="I13" s="232"/>
      <c r="J13" s="207"/>
      <c r="K13" s="208"/>
      <c r="L13" s="235"/>
      <c r="N13" s="209"/>
      <c r="O13" s="209"/>
      <c r="P13" s="209"/>
      <c r="R13" s="234"/>
    </row>
    <row r="14" spans="1:18" s="206" customFormat="1" ht="15.75" customHeight="1">
      <c r="A14" s="227" t="s">
        <v>5</v>
      </c>
      <c r="B14" s="228" t="s">
        <v>6</v>
      </c>
      <c r="C14" s="228"/>
      <c r="D14" s="229"/>
      <c r="E14" s="229"/>
      <c r="F14" s="230"/>
      <c r="G14" s="229"/>
      <c r="H14" s="231">
        <f>H225</f>
        <v>0</v>
      </c>
      <c r="I14" s="232"/>
      <c r="J14" s="207"/>
      <c r="K14" s="208"/>
      <c r="L14" s="235"/>
      <c r="N14" s="209"/>
      <c r="O14" s="209"/>
      <c r="P14" s="209"/>
      <c r="R14" s="234"/>
    </row>
    <row r="15" spans="1:18" s="206" customFormat="1" ht="17">
      <c r="A15" s="227" t="s">
        <v>7</v>
      </c>
      <c r="B15" s="228" t="s">
        <v>8</v>
      </c>
      <c r="C15" s="228"/>
      <c r="D15" s="229"/>
      <c r="E15" s="229"/>
      <c r="F15" s="230"/>
      <c r="G15" s="229"/>
      <c r="H15" s="231">
        <f>H251</f>
        <v>0</v>
      </c>
      <c r="I15" s="232"/>
      <c r="J15" s="207"/>
      <c r="K15" s="208"/>
      <c r="L15" s="235"/>
      <c r="N15" s="209"/>
      <c r="O15" s="209"/>
      <c r="P15" s="209"/>
      <c r="R15" s="234"/>
    </row>
    <row r="16" spans="1:18" s="206" customFormat="1" ht="17">
      <c r="A16" s="227" t="s">
        <v>180</v>
      </c>
      <c r="B16" s="228" t="s">
        <v>181</v>
      </c>
      <c r="C16" s="228"/>
      <c r="D16" s="229"/>
      <c r="E16" s="229"/>
      <c r="F16" s="230"/>
      <c r="G16" s="229"/>
      <c r="H16" s="231">
        <f>H341</f>
        <v>0</v>
      </c>
      <c r="I16" s="232"/>
      <c r="J16" s="207"/>
      <c r="K16" s="208"/>
      <c r="L16" s="235"/>
      <c r="N16" s="209"/>
      <c r="O16" s="209"/>
      <c r="P16" s="209"/>
      <c r="R16" s="234"/>
    </row>
    <row r="17" spans="1:20" s="206" customFormat="1" ht="17">
      <c r="A17" s="227" t="s">
        <v>9</v>
      </c>
      <c r="B17" s="228" t="s">
        <v>10</v>
      </c>
      <c r="C17" s="228"/>
      <c r="D17" s="229"/>
      <c r="E17" s="229"/>
      <c r="F17" s="230"/>
      <c r="G17" s="229"/>
      <c r="H17" s="231">
        <f>H357</f>
        <v>3900</v>
      </c>
      <c r="I17" s="232"/>
      <c r="J17" s="207"/>
      <c r="K17" s="208"/>
      <c r="L17" s="235"/>
      <c r="N17" s="209"/>
      <c r="O17" s="209"/>
      <c r="P17" s="209"/>
      <c r="R17" s="234"/>
    </row>
    <row r="18" spans="1:20" s="206" customFormat="1" ht="17" thickBot="1">
      <c r="A18" s="227"/>
      <c r="B18" s="228"/>
      <c r="C18" s="228"/>
      <c r="D18" s="229"/>
      <c r="E18" s="229"/>
      <c r="F18" s="230"/>
      <c r="G18" s="229"/>
      <c r="H18" s="236"/>
      <c r="J18" s="207"/>
      <c r="K18" s="208"/>
      <c r="L18" s="235"/>
      <c r="N18" s="209"/>
      <c r="O18" s="209"/>
      <c r="P18" s="209"/>
      <c r="R18" s="234"/>
    </row>
    <row r="19" spans="1:20" s="206" customFormat="1" ht="18" thickBot="1">
      <c r="A19" s="227"/>
      <c r="B19" s="237" t="s">
        <v>566</v>
      </c>
      <c r="C19" s="238"/>
      <c r="D19" s="239"/>
      <c r="E19" s="239"/>
      <c r="F19" s="240"/>
      <c r="G19" s="239"/>
      <c r="H19" s="241">
        <f>SUM(H12:H17)</f>
        <v>3900</v>
      </c>
      <c r="I19" s="232"/>
      <c r="J19" s="207"/>
      <c r="K19" s="242"/>
      <c r="L19" s="243"/>
      <c r="N19" s="209"/>
      <c r="O19" s="209"/>
      <c r="P19" s="209"/>
      <c r="R19" s="244"/>
    </row>
    <row r="20" spans="1:20" s="206" customFormat="1">
      <c r="A20" s="201"/>
      <c r="B20" s="202"/>
      <c r="C20" s="202"/>
      <c r="D20" s="203"/>
      <c r="E20" s="203"/>
      <c r="F20" s="204"/>
      <c r="G20" s="203"/>
      <c r="H20" s="205"/>
      <c r="J20" s="207"/>
      <c r="K20" s="208"/>
      <c r="N20" s="209"/>
      <c r="O20" s="209"/>
      <c r="P20" s="209"/>
      <c r="R20" s="210"/>
    </row>
    <row r="21" spans="1:20" s="206" customFormat="1">
      <c r="A21" s="201"/>
      <c r="B21" s="448"/>
      <c r="C21" s="448"/>
      <c r="D21" s="203"/>
      <c r="E21" s="203"/>
      <c r="F21" s="204"/>
      <c r="G21" s="203"/>
      <c r="H21" s="205"/>
      <c r="J21" s="207"/>
      <c r="K21" s="208"/>
      <c r="N21" s="209"/>
      <c r="O21" s="209"/>
      <c r="P21" s="209"/>
      <c r="R21" s="210"/>
    </row>
    <row r="22" spans="1:20" s="206" customFormat="1" ht="15.75" customHeight="1">
      <c r="A22" s="201"/>
      <c r="B22" s="448"/>
      <c r="C22" s="448"/>
      <c r="D22" s="203"/>
      <c r="E22" s="203"/>
      <c r="F22" s="503"/>
      <c r="G22" s="503"/>
      <c r="H22" s="503"/>
      <c r="J22" s="207"/>
      <c r="K22" s="208"/>
      <c r="L22" s="502"/>
      <c r="M22" s="502"/>
      <c r="N22" s="502"/>
      <c r="O22" s="209"/>
      <c r="P22" s="254"/>
      <c r="R22" s="210"/>
    </row>
    <row r="23" spans="1:20" s="206" customFormat="1" ht="15.75" customHeight="1">
      <c r="A23" s="201"/>
      <c r="B23" s="448"/>
      <c r="C23" s="448"/>
      <c r="D23" s="203"/>
      <c r="E23" s="203"/>
      <c r="F23" s="204"/>
      <c r="G23" s="203"/>
      <c r="H23" s="205"/>
      <c r="J23" s="207"/>
      <c r="K23" s="208"/>
      <c r="N23" s="209"/>
      <c r="O23" s="209"/>
      <c r="P23" s="209"/>
      <c r="R23" s="210"/>
    </row>
    <row r="24" spans="1:20" s="206" customFormat="1" ht="15.75" customHeight="1">
      <c r="A24" s="201"/>
      <c r="B24" s="448"/>
      <c r="C24" s="448"/>
      <c r="D24" s="203"/>
      <c r="E24" s="203"/>
      <c r="F24" s="517"/>
      <c r="G24" s="518"/>
      <c r="H24" s="518"/>
      <c r="J24" s="207"/>
      <c r="K24" s="208"/>
      <c r="L24" s="504"/>
      <c r="M24" s="505"/>
      <c r="N24" s="505"/>
      <c r="O24" s="209"/>
      <c r="P24" s="458"/>
      <c r="R24" s="504"/>
      <c r="S24" s="505"/>
      <c r="T24" s="505"/>
    </row>
    <row r="25" spans="1:20" s="206" customFormat="1" ht="15.75" customHeight="1">
      <c r="A25" s="201"/>
      <c r="B25" s="448"/>
      <c r="C25" s="448"/>
      <c r="D25" s="203"/>
      <c r="E25" s="203"/>
      <c r="F25" s="511"/>
      <c r="G25" s="512"/>
      <c r="H25" s="512"/>
      <c r="J25" s="207"/>
      <c r="K25" s="208"/>
      <c r="L25" s="503"/>
      <c r="M25" s="513"/>
      <c r="N25" s="513"/>
      <c r="O25" s="209"/>
      <c r="P25" s="459"/>
      <c r="R25" s="503"/>
      <c r="S25" s="503"/>
      <c r="T25" s="503"/>
    </row>
    <row r="26" spans="1:20" s="206" customFormat="1" ht="15.75" customHeight="1">
      <c r="A26" s="201"/>
      <c r="B26" s="448"/>
      <c r="C26" s="448"/>
      <c r="D26" s="203"/>
      <c r="E26" s="203"/>
      <c r="F26" s="204"/>
      <c r="G26" s="203"/>
      <c r="H26" s="205"/>
      <c r="J26" s="207"/>
      <c r="K26" s="208"/>
      <c r="N26" s="209"/>
      <c r="O26" s="209"/>
      <c r="P26" s="209"/>
      <c r="R26" s="210"/>
    </row>
    <row r="27" spans="1:20" s="206" customFormat="1" ht="15.75" customHeight="1">
      <c r="A27" s="201"/>
      <c r="B27" s="448"/>
      <c r="C27" s="448"/>
      <c r="D27" s="203"/>
      <c r="E27" s="203"/>
      <c r="F27" s="504"/>
      <c r="G27" s="514"/>
      <c r="H27" s="514"/>
      <c r="J27" s="207"/>
      <c r="K27" s="208"/>
      <c r="L27" s="448"/>
      <c r="M27" s="515"/>
      <c r="N27" s="515"/>
      <c r="O27" s="515"/>
      <c r="P27" s="504"/>
      <c r="Q27" s="514"/>
      <c r="R27" s="514"/>
    </row>
    <row r="28" spans="1:20" s="206" customFormat="1" ht="15.75" customHeight="1">
      <c r="A28" s="201"/>
      <c r="B28" s="448"/>
      <c r="C28" s="448"/>
      <c r="D28" s="203"/>
      <c r="E28" s="203"/>
      <c r="F28" s="510"/>
      <c r="G28" s="510"/>
      <c r="H28" s="510"/>
      <c r="J28" s="207"/>
      <c r="K28" s="208"/>
      <c r="L28" s="448"/>
      <c r="M28" s="509"/>
      <c r="N28" s="509"/>
      <c r="O28" s="509"/>
      <c r="P28" s="503"/>
      <c r="Q28" s="503"/>
      <c r="R28" s="503"/>
      <c r="T28" s="448"/>
    </row>
    <row r="29" spans="1:20" s="206" customFormat="1" ht="15.75" customHeight="1">
      <c r="A29" s="201"/>
      <c r="B29" s="251" t="s">
        <v>182</v>
      </c>
      <c r="C29" s="448"/>
      <c r="D29" s="203"/>
      <c r="E29" s="203"/>
      <c r="F29" s="451"/>
      <c r="G29" s="451"/>
      <c r="H29" s="451"/>
      <c r="J29" s="207"/>
      <c r="K29" s="208"/>
      <c r="L29" s="448"/>
      <c r="M29" s="252"/>
      <c r="N29" s="252"/>
      <c r="O29" s="252"/>
      <c r="P29" s="450"/>
      <c r="Q29" s="450"/>
      <c r="R29" s="450"/>
      <c r="T29" s="448"/>
    </row>
    <row r="30" spans="1:20" s="206" customFormat="1" ht="61.5" customHeight="1">
      <c r="A30" s="201"/>
      <c r="B30" s="460" t="s">
        <v>183</v>
      </c>
      <c r="C30" s="448"/>
      <c r="D30" s="203"/>
      <c r="E30" s="203"/>
      <c r="F30" s="451"/>
      <c r="G30" s="451"/>
      <c r="H30" s="451"/>
      <c r="J30" s="207"/>
      <c r="K30" s="208"/>
      <c r="L30" s="448"/>
      <c r="M30" s="252"/>
      <c r="N30" s="252"/>
      <c r="O30" s="252"/>
      <c r="P30" s="450"/>
      <c r="Q30" s="450"/>
      <c r="R30" s="450"/>
      <c r="T30" s="448"/>
    </row>
    <row r="31" spans="1:20" s="206" customFormat="1" ht="15.75" customHeight="1">
      <c r="A31" s="201"/>
      <c r="B31" s="448"/>
      <c r="C31" s="448"/>
      <c r="D31" s="203"/>
      <c r="E31" s="203"/>
      <c r="F31" s="451"/>
      <c r="G31" s="451"/>
      <c r="H31" s="451"/>
      <c r="J31" s="207"/>
      <c r="K31" s="208"/>
      <c r="L31" s="448"/>
      <c r="M31" s="252"/>
      <c r="N31" s="252"/>
      <c r="O31" s="252"/>
      <c r="P31" s="450"/>
      <c r="Q31" s="450"/>
      <c r="R31" s="450"/>
      <c r="T31" s="448"/>
    </row>
    <row r="32" spans="1:20" s="206" customFormat="1" ht="15.75" customHeight="1">
      <c r="A32" s="201"/>
      <c r="B32" s="448"/>
      <c r="C32" s="448"/>
      <c r="D32" s="203"/>
      <c r="E32" s="203"/>
      <c r="F32" s="451"/>
      <c r="G32" s="451"/>
      <c r="H32" s="451"/>
      <c r="J32" s="207"/>
      <c r="K32" s="208"/>
      <c r="L32" s="448"/>
      <c r="M32" s="252"/>
      <c r="N32" s="252"/>
      <c r="O32" s="252"/>
      <c r="P32" s="450"/>
      <c r="Q32" s="450"/>
      <c r="R32" s="450"/>
      <c r="T32" s="448"/>
    </row>
    <row r="33" spans="1:20" s="206" customFormat="1" ht="15.75" customHeight="1">
      <c r="A33" s="201"/>
      <c r="B33" s="448"/>
      <c r="C33" s="448"/>
      <c r="D33" s="203"/>
      <c r="E33" s="203"/>
      <c r="F33" s="451"/>
      <c r="G33" s="451"/>
      <c r="H33" s="451"/>
      <c r="J33" s="207"/>
      <c r="K33" s="208"/>
      <c r="L33" s="448"/>
      <c r="M33" s="252"/>
      <c r="N33" s="252"/>
      <c r="O33" s="252"/>
      <c r="P33" s="450"/>
      <c r="Q33" s="450"/>
      <c r="R33" s="450"/>
      <c r="T33" s="448"/>
    </row>
    <row r="34" spans="1:20" s="206" customFormat="1" ht="15.75" customHeight="1">
      <c r="A34" s="201"/>
      <c r="B34" s="448"/>
      <c r="C34" s="448"/>
      <c r="D34" s="203"/>
      <c r="E34" s="203"/>
      <c r="F34" s="451"/>
      <c r="G34" s="451"/>
      <c r="H34" s="451"/>
      <c r="J34" s="207"/>
      <c r="K34" s="208"/>
      <c r="L34" s="448"/>
      <c r="M34" s="252"/>
      <c r="N34" s="252"/>
      <c r="O34" s="252"/>
      <c r="P34" s="450"/>
      <c r="Q34" s="450"/>
      <c r="R34" s="450"/>
      <c r="T34" s="448"/>
    </row>
    <row r="35" spans="1:20" s="206" customFormat="1" ht="15.75" customHeight="1">
      <c r="A35" s="201"/>
      <c r="B35" s="448"/>
      <c r="C35" s="448"/>
      <c r="D35" s="203"/>
      <c r="E35" s="203"/>
      <c r="F35" s="451"/>
      <c r="G35" s="451"/>
      <c r="H35" s="451"/>
      <c r="J35" s="207"/>
      <c r="K35" s="208"/>
      <c r="L35" s="448"/>
      <c r="M35" s="252"/>
      <c r="N35" s="252"/>
      <c r="O35" s="252"/>
      <c r="P35" s="450"/>
      <c r="Q35" s="450"/>
      <c r="R35" s="450"/>
      <c r="T35" s="448"/>
    </row>
    <row r="36" spans="1:20" s="206" customFormat="1" ht="15.75" customHeight="1">
      <c r="A36" s="201"/>
      <c r="B36" s="448"/>
      <c r="C36" s="448"/>
      <c r="D36" s="203"/>
      <c r="E36" s="203"/>
      <c r="F36" s="451"/>
      <c r="G36" s="451"/>
      <c r="H36" s="451"/>
      <c r="J36" s="207"/>
      <c r="K36" s="208"/>
      <c r="L36" s="448"/>
      <c r="M36" s="252"/>
      <c r="N36" s="252"/>
      <c r="O36" s="252"/>
      <c r="P36" s="450"/>
      <c r="Q36" s="450"/>
      <c r="R36" s="450"/>
      <c r="T36" s="448"/>
    </row>
    <row r="37" spans="1:20" s="206" customFormat="1" ht="15.75" customHeight="1">
      <c r="A37" s="201"/>
      <c r="B37" s="448"/>
      <c r="C37" s="448"/>
      <c r="D37" s="203"/>
      <c r="E37" s="203"/>
      <c r="F37" s="451"/>
      <c r="G37" s="451"/>
      <c r="H37" s="451"/>
      <c r="J37" s="207"/>
      <c r="K37" s="208"/>
      <c r="L37" s="448"/>
      <c r="M37" s="252"/>
      <c r="N37" s="252"/>
      <c r="O37" s="252"/>
      <c r="P37" s="450"/>
      <c r="Q37" s="450"/>
      <c r="R37" s="450"/>
      <c r="T37" s="448"/>
    </row>
    <row r="38" spans="1:20" s="206" customFormat="1" ht="15.75" customHeight="1">
      <c r="A38" s="201"/>
      <c r="B38" s="448"/>
      <c r="C38" s="448"/>
      <c r="D38" s="203"/>
      <c r="E38" s="203"/>
      <c r="F38" s="451"/>
      <c r="G38" s="451"/>
      <c r="H38" s="451"/>
      <c r="J38" s="207"/>
      <c r="K38" s="208"/>
      <c r="L38" s="448"/>
      <c r="M38" s="252"/>
      <c r="N38" s="252"/>
      <c r="O38" s="252"/>
      <c r="P38" s="450"/>
      <c r="Q38" s="450"/>
      <c r="R38" s="450"/>
      <c r="T38" s="448"/>
    </row>
    <row r="39" spans="1:20" s="206" customFormat="1">
      <c r="A39" s="201"/>
      <c r="B39" s="448" t="s">
        <v>184</v>
      </c>
      <c r="C39" s="448"/>
      <c r="D39" s="203"/>
      <c r="E39" s="203"/>
      <c r="F39" s="204"/>
      <c r="G39" s="203"/>
      <c r="H39" s="205"/>
      <c r="J39" s="207"/>
      <c r="K39" s="208"/>
      <c r="N39" s="209"/>
      <c r="O39" s="209"/>
      <c r="P39" s="209"/>
      <c r="R39" s="210"/>
    </row>
    <row r="40" spans="1:20" s="206" customFormat="1" ht="15.75" customHeight="1">
      <c r="A40" s="201"/>
      <c r="B40" s="448"/>
      <c r="C40" s="448"/>
      <c r="D40" s="203"/>
      <c r="E40" s="203"/>
      <c r="F40" s="451"/>
      <c r="G40" s="451"/>
      <c r="H40" s="451"/>
      <c r="J40" s="207"/>
      <c r="K40" s="208"/>
      <c r="L40" s="448"/>
      <c r="M40" s="252"/>
      <c r="N40" s="252"/>
      <c r="O40" s="252"/>
      <c r="P40" s="450"/>
      <c r="Q40" s="450"/>
      <c r="R40" s="450"/>
      <c r="T40" s="448"/>
    </row>
    <row r="41" spans="1:20" s="206" customFormat="1" ht="15.75" customHeight="1">
      <c r="A41" s="201"/>
      <c r="B41" s="448"/>
      <c r="C41" s="448"/>
      <c r="D41" s="203"/>
      <c r="E41" s="203"/>
      <c r="F41" s="451"/>
      <c r="G41" s="451"/>
      <c r="H41" s="451"/>
      <c r="J41" s="207"/>
      <c r="K41" s="208"/>
      <c r="L41" s="448"/>
      <c r="M41" s="252"/>
      <c r="N41" s="252"/>
      <c r="O41" s="252"/>
      <c r="P41" s="450"/>
      <c r="Q41" s="450"/>
      <c r="R41" s="450"/>
      <c r="T41" s="448"/>
    </row>
    <row r="42" spans="1:20" s="206" customFormat="1" ht="15.75" customHeight="1">
      <c r="A42" s="201"/>
      <c r="B42" s="448"/>
      <c r="C42" s="448"/>
      <c r="D42" s="203"/>
      <c r="E42" s="203"/>
      <c r="F42" s="451"/>
      <c r="G42" s="451"/>
      <c r="H42" s="451"/>
      <c r="J42" s="207"/>
      <c r="K42" s="208"/>
      <c r="L42" s="448"/>
      <c r="M42" s="252"/>
      <c r="N42" s="252"/>
      <c r="O42" s="252"/>
      <c r="P42" s="450"/>
      <c r="Q42" s="450"/>
      <c r="R42" s="450"/>
      <c r="T42" s="448"/>
    </row>
    <row r="43" spans="1:20" s="206" customFormat="1" ht="15.75" customHeight="1">
      <c r="A43" s="201"/>
      <c r="B43" s="449" t="s">
        <v>185</v>
      </c>
      <c r="C43" s="448"/>
      <c r="D43" s="203"/>
      <c r="E43" s="203"/>
      <c r="F43" s="451"/>
      <c r="G43" s="451"/>
      <c r="H43" s="451"/>
      <c r="J43" s="207"/>
      <c r="K43" s="208"/>
      <c r="L43" s="448"/>
      <c r="M43" s="252"/>
      <c r="N43" s="252"/>
      <c r="O43" s="252"/>
      <c r="P43" s="450"/>
      <c r="Q43" s="450"/>
      <c r="R43" s="450"/>
      <c r="T43" s="448"/>
    </row>
    <row r="44" spans="1:20" s="206" customFormat="1" ht="44.25" customHeight="1">
      <c r="A44" s="201"/>
      <c r="B44" s="502" t="s">
        <v>186</v>
      </c>
      <c r="C44" s="502"/>
      <c r="D44" s="502"/>
      <c r="E44" s="502"/>
      <c r="F44" s="502"/>
      <c r="G44" s="502"/>
      <c r="H44" s="502"/>
      <c r="J44" s="207"/>
      <c r="K44" s="208"/>
      <c r="L44" s="448"/>
      <c r="M44" s="252"/>
      <c r="N44" s="252"/>
      <c r="O44" s="252"/>
      <c r="P44" s="450"/>
      <c r="Q44" s="450"/>
      <c r="R44" s="450"/>
      <c r="T44" s="448"/>
    </row>
    <row r="45" spans="1:20" s="206" customFormat="1" ht="15.75" customHeight="1">
      <c r="A45" s="201"/>
      <c r="B45" s="448"/>
      <c r="C45" s="448"/>
      <c r="D45" s="448"/>
      <c r="E45" s="448"/>
      <c r="F45" s="448"/>
      <c r="G45" s="448"/>
      <c r="H45" s="448"/>
      <c r="J45" s="207"/>
      <c r="K45" s="208"/>
      <c r="L45" s="448"/>
      <c r="M45" s="252"/>
      <c r="N45" s="252"/>
      <c r="O45" s="252"/>
      <c r="P45" s="450"/>
      <c r="Q45" s="450"/>
      <c r="R45" s="450"/>
      <c r="T45" s="448"/>
    </row>
    <row r="46" spans="1:20" s="206" customFormat="1" ht="15.75" customHeight="1">
      <c r="A46" s="201"/>
      <c r="B46" s="449" t="s">
        <v>187</v>
      </c>
      <c r="C46" s="448"/>
      <c r="D46" s="203"/>
      <c r="E46" s="203"/>
      <c r="F46" s="451"/>
      <c r="G46" s="451"/>
      <c r="H46" s="451"/>
      <c r="J46" s="207"/>
      <c r="K46" s="208"/>
      <c r="L46" s="448"/>
      <c r="M46" s="252"/>
      <c r="N46" s="252"/>
      <c r="O46" s="252"/>
      <c r="P46" s="450"/>
      <c r="Q46" s="450"/>
      <c r="R46" s="450"/>
      <c r="T46" s="448"/>
    </row>
    <row r="47" spans="1:20" s="206" customFormat="1" ht="54" customHeight="1">
      <c r="A47" s="201"/>
      <c r="B47" s="502" t="s">
        <v>188</v>
      </c>
      <c r="C47" s="502"/>
      <c r="D47" s="502"/>
      <c r="E47" s="502"/>
      <c r="F47" s="502"/>
      <c r="G47" s="502"/>
      <c r="H47" s="502"/>
      <c r="J47" s="207"/>
      <c r="K47" s="208"/>
      <c r="L47" s="448"/>
      <c r="M47" s="252"/>
      <c r="N47" s="252"/>
      <c r="O47" s="252"/>
      <c r="P47" s="450"/>
      <c r="Q47" s="450"/>
      <c r="R47" s="450"/>
      <c r="T47" s="448"/>
    </row>
    <row r="48" spans="1:20" s="206" customFormat="1" ht="15.75" customHeight="1">
      <c r="A48" s="201"/>
      <c r="B48" s="448"/>
      <c r="C48" s="448"/>
      <c r="D48" s="203"/>
      <c r="E48" s="203"/>
      <c r="F48" s="451"/>
      <c r="G48" s="451"/>
      <c r="H48" s="451"/>
      <c r="J48" s="207"/>
      <c r="K48" s="208"/>
      <c r="L48" s="448"/>
      <c r="M48" s="252"/>
      <c r="N48" s="252"/>
      <c r="O48" s="252"/>
      <c r="P48" s="450"/>
      <c r="Q48" s="450"/>
      <c r="R48" s="450"/>
      <c r="T48" s="448"/>
    </row>
    <row r="49" spans="1:20" s="206" customFormat="1" ht="15.75" customHeight="1">
      <c r="A49" s="201"/>
      <c r="B49" s="449" t="s">
        <v>189</v>
      </c>
      <c r="C49" s="448"/>
      <c r="D49" s="203"/>
      <c r="E49" s="203"/>
      <c r="F49" s="451"/>
      <c r="G49" s="451"/>
      <c r="H49" s="451"/>
      <c r="J49" s="207"/>
      <c r="K49" s="208"/>
      <c r="L49" s="448"/>
      <c r="M49" s="252"/>
      <c r="N49" s="252"/>
      <c r="O49" s="252"/>
      <c r="P49" s="450"/>
      <c r="Q49" s="450"/>
      <c r="R49" s="450"/>
      <c r="T49" s="448"/>
    </row>
    <row r="50" spans="1:20" s="206" customFormat="1" ht="56.25" customHeight="1">
      <c r="A50" s="201"/>
      <c r="B50" s="502" t="s">
        <v>190</v>
      </c>
      <c r="C50" s="502"/>
      <c r="D50" s="502"/>
      <c r="E50" s="502"/>
      <c r="F50" s="502"/>
      <c r="G50" s="502"/>
      <c r="H50" s="502"/>
      <c r="J50" s="207"/>
      <c r="K50" s="208"/>
      <c r="L50" s="448"/>
      <c r="M50" s="252"/>
      <c r="N50" s="252"/>
      <c r="O50" s="252"/>
      <c r="P50" s="450"/>
      <c r="Q50" s="450"/>
      <c r="R50" s="450"/>
      <c r="T50" s="448"/>
    </row>
    <row r="51" spans="1:20" s="206" customFormat="1" ht="15.75" customHeight="1">
      <c r="A51" s="201"/>
      <c r="B51" s="448"/>
      <c r="C51" s="448"/>
      <c r="D51" s="203"/>
      <c r="E51" s="203"/>
      <c r="F51" s="451"/>
      <c r="G51" s="451"/>
      <c r="H51" s="451"/>
      <c r="J51" s="207"/>
      <c r="K51" s="208"/>
      <c r="L51" s="448"/>
      <c r="M51" s="252"/>
      <c r="N51" s="252"/>
      <c r="O51" s="252"/>
      <c r="P51" s="450"/>
      <c r="Q51" s="450"/>
      <c r="R51" s="450"/>
      <c r="T51" s="448"/>
    </row>
    <row r="52" spans="1:20" s="206" customFormat="1" ht="15.75" customHeight="1">
      <c r="A52" s="201"/>
      <c r="B52" s="506" t="s">
        <v>191</v>
      </c>
      <c r="C52" s="507"/>
      <c r="D52" s="507"/>
      <c r="E52" s="203"/>
      <c r="F52" s="451"/>
      <c r="G52" s="451"/>
      <c r="H52" s="451"/>
      <c r="J52" s="207"/>
      <c r="K52" s="208"/>
      <c r="L52" s="448"/>
      <c r="M52" s="252"/>
      <c r="N52" s="252"/>
      <c r="O52" s="252"/>
      <c r="P52" s="450"/>
      <c r="Q52" s="450"/>
      <c r="R52" s="450"/>
      <c r="T52" s="448"/>
    </row>
    <row r="53" spans="1:20" s="206" customFormat="1" ht="16.5" customHeight="1">
      <c r="A53" s="201"/>
      <c r="B53" s="502" t="s">
        <v>192</v>
      </c>
      <c r="C53" s="502"/>
      <c r="D53" s="502"/>
      <c r="E53" s="502"/>
      <c r="F53" s="502"/>
      <c r="G53" s="502"/>
      <c r="H53" s="502"/>
      <c r="J53" s="207"/>
      <c r="K53" s="208"/>
      <c r="L53" s="448"/>
      <c r="M53" s="252"/>
      <c r="N53" s="252"/>
      <c r="O53" s="252"/>
      <c r="P53" s="450"/>
      <c r="Q53" s="450"/>
      <c r="R53" s="450"/>
      <c r="T53" s="448"/>
    </row>
    <row r="54" spans="1:20" s="206" customFormat="1" ht="15.75" customHeight="1">
      <c r="A54" s="201"/>
      <c r="B54" s="448"/>
      <c r="C54" s="448"/>
      <c r="D54" s="203"/>
      <c r="E54" s="203"/>
      <c r="F54" s="451"/>
      <c r="G54" s="451"/>
      <c r="H54" s="451"/>
      <c r="J54" s="207"/>
      <c r="K54" s="208"/>
      <c r="L54" s="448"/>
      <c r="M54" s="252"/>
      <c r="N54" s="252"/>
      <c r="O54" s="252"/>
      <c r="P54" s="450"/>
      <c r="Q54" s="450"/>
      <c r="R54" s="450"/>
      <c r="T54" s="448"/>
    </row>
    <row r="55" spans="1:20" s="206" customFormat="1" ht="15.75" customHeight="1">
      <c r="A55" s="201"/>
      <c r="B55" s="506"/>
      <c r="C55" s="507"/>
      <c r="D55" s="507"/>
      <c r="E55" s="203"/>
      <c r="F55" s="451"/>
      <c r="G55" s="451"/>
      <c r="H55" s="451"/>
      <c r="J55" s="207"/>
      <c r="K55" s="208"/>
      <c r="L55" s="448"/>
      <c r="M55" s="252"/>
      <c r="N55" s="252"/>
      <c r="O55" s="252"/>
      <c r="P55" s="450"/>
      <c r="Q55" s="450"/>
      <c r="R55" s="450"/>
      <c r="T55" s="448"/>
    </row>
    <row r="56" spans="1:20" s="206" customFormat="1" ht="35.25" customHeight="1">
      <c r="A56" s="201"/>
      <c r="B56" s="503"/>
      <c r="C56" s="503"/>
      <c r="D56" s="503"/>
      <c r="E56" s="503"/>
      <c r="F56" s="503"/>
      <c r="G56" s="503"/>
      <c r="H56" s="503"/>
      <c r="J56" s="207"/>
      <c r="K56" s="503"/>
      <c r="L56" s="503"/>
      <c r="M56" s="503"/>
      <c r="N56" s="503"/>
      <c r="O56" s="503"/>
      <c r="P56" s="503"/>
      <c r="Q56" s="503"/>
      <c r="T56" s="448"/>
    </row>
    <row r="57" spans="1:20" s="206" customFormat="1" ht="15.75" customHeight="1">
      <c r="A57" s="201"/>
      <c r="B57" s="448"/>
      <c r="C57" s="448"/>
      <c r="D57" s="203"/>
      <c r="E57" s="203"/>
      <c r="F57" s="451"/>
      <c r="G57" s="451"/>
      <c r="H57" s="451"/>
      <c r="J57" s="207"/>
      <c r="K57" s="208"/>
      <c r="L57" s="448"/>
      <c r="M57" s="252"/>
      <c r="N57" s="252"/>
      <c r="O57" s="252"/>
      <c r="P57" s="450"/>
      <c r="Q57" s="450"/>
      <c r="R57" s="450"/>
      <c r="T57" s="448"/>
    </row>
    <row r="58" spans="1:20" s="206" customFormat="1" ht="15.75" customHeight="1">
      <c r="A58" s="201"/>
      <c r="B58" s="506"/>
      <c r="C58" s="507"/>
      <c r="D58" s="507"/>
      <c r="E58" s="203"/>
      <c r="F58" s="451"/>
      <c r="G58" s="451"/>
      <c r="H58" s="451"/>
      <c r="J58" s="207"/>
      <c r="K58" s="208"/>
      <c r="L58" s="448"/>
      <c r="M58" s="252"/>
      <c r="N58" s="252"/>
      <c r="O58" s="252"/>
      <c r="P58" s="450"/>
      <c r="Q58" s="450"/>
      <c r="R58" s="450"/>
      <c r="T58" s="448"/>
    </row>
    <row r="59" spans="1:20" s="206" customFormat="1" ht="45" customHeight="1">
      <c r="A59" s="201"/>
      <c r="B59" s="502"/>
      <c r="C59" s="502"/>
      <c r="D59" s="502"/>
      <c r="E59" s="502"/>
      <c r="F59" s="502"/>
      <c r="G59" s="502"/>
      <c r="H59" s="502"/>
      <c r="J59" s="207"/>
      <c r="K59" s="208"/>
      <c r="L59" s="448"/>
      <c r="M59" s="252"/>
      <c r="N59" s="252"/>
      <c r="O59" s="252"/>
      <c r="P59" s="450"/>
      <c r="Q59" s="450"/>
      <c r="R59" s="450"/>
      <c r="T59" s="448"/>
    </row>
    <row r="60" spans="1:20" s="206" customFormat="1" ht="15.75" customHeight="1">
      <c r="A60" s="201"/>
      <c r="E60" s="203"/>
      <c r="F60" s="451"/>
      <c r="G60" s="451"/>
      <c r="H60" s="451"/>
      <c r="J60" s="207"/>
      <c r="K60" s="208"/>
      <c r="L60" s="448"/>
      <c r="M60" s="252"/>
      <c r="N60" s="252"/>
      <c r="O60" s="252"/>
      <c r="P60" s="450"/>
      <c r="Q60" s="450"/>
      <c r="R60" s="450"/>
      <c r="T60" s="448"/>
    </row>
    <row r="61" spans="1:20" s="206" customFormat="1" ht="15.75" customHeight="1">
      <c r="A61" s="201"/>
      <c r="B61" s="506"/>
      <c r="C61" s="507"/>
      <c r="D61" s="507"/>
      <c r="E61" s="203"/>
      <c r="F61" s="451"/>
      <c r="G61" s="451"/>
      <c r="H61" s="451"/>
      <c r="J61" s="207"/>
      <c r="K61" s="208"/>
      <c r="L61" s="448"/>
      <c r="M61" s="252"/>
      <c r="N61" s="252"/>
      <c r="O61" s="252"/>
      <c r="P61" s="450"/>
      <c r="Q61" s="450"/>
      <c r="R61" s="450"/>
      <c r="T61" s="448"/>
    </row>
    <row r="62" spans="1:20" s="206" customFormat="1" ht="17.25" customHeight="1">
      <c r="A62" s="201"/>
      <c r="B62" s="502"/>
      <c r="C62" s="502"/>
      <c r="D62" s="502"/>
      <c r="E62" s="502"/>
      <c r="F62" s="502"/>
      <c r="G62" s="502"/>
      <c r="H62" s="502"/>
      <c r="J62" s="207"/>
      <c r="K62" s="208"/>
      <c r="L62" s="448"/>
      <c r="M62" s="252"/>
      <c r="N62" s="252"/>
      <c r="O62" s="252"/>
      <c r="P62" s="450"/>
      <c r="Q62" s="450"/>
      <c r="R62" s="450"/>
      <c r="T62" s="448"/>
    </row>
    <row r="63" spans="1:20" s="206" customFormat="1" ht="15.75" customHeight="1">
      <c r="A63" s="201"/>
      <c r="B63" s="448"/>
      <c r="C63" s="448"/>
      <c r="D63" s="203"/>
      <c r="E63" s="203"/>
      <c r="F63" s="451"/>
      <c r="G63" s="451"/>
      <c r="H63" s="451"/>
      <c r="J63" s="207"/>
      <c r="K63" s="208"/>
      <c r="L63" s="448"/>
      <c r="M63" s="252"/>
      <c r="N63" s="252"/>
      <c r="O63" s="252"/>
      <c r="P63" s="450"/>
      <c r="Q63" s="450"/>
      <c r="R63" s="450"/>
      <c r="T63" s="448"/>
    </row>
    <row r="64" spans="1:20" s="206" customFormat="1" ht="15.75" customHeight="1">
      <c r="A64" s="201"/>
      <c r="B64" s="506"/>
      <c r="C64" s="507"/>
      <c r="D64" s="507"/>
      <c r="E64" s="203"/>
      <c r="F64" s="451"/>
      <c r="G64" s="451"/>
      <c r="H64" s="451"/>
      <c r="J64" s="207"/>
      <c r="K64" s="208"/>
      <c r="L64" s="448"/>
      <c r="M64" s="252"/>
      <c r="N64" s="252"/>
      <c r="O64" s="252"/>
      <c r="P64" s="450"/>
      <c r="Q64" s="450"/>
      <c r="R64" s="450"/>
      <c r="T64" s="448"/>
    </row>
    <row r="65" spans="1:21" s="206" customFormat="1" ht="36.75" customHeight="1">
      <c r="A65" s="201"/>
      <c r="B65" s="502"/>
      <c r="C65" s="502"/>
      <c r="D65" s="502"/>
      <c r="E65" s="502"/>
      <c r="F65" s="502"/>
      <c r="G65" s="502"/>
      <c r="H65" s="502"/>
      <c r="J65" s="207"/>
      <c r="K65" s="253"/>
      <c r="L65" s="448"/>
      <c r="M65" s="448"/>
      <c r="N65" s="509"/>
      <c r="O65" s="509"/>
      <c r="P65" s="509"/>
      <c r="Q65" s="448"/>
      <c r="R65" s="502"/>
      <c r="S65" s="502"/>
      <c r="T65" s="502"/>
      <c r="U65" s="254"/>
    </row>
    <row r="66" spans="1:21" s="206" customFormat="1">
      <c r="A66" s="201"/>
      <c r="B66" s="448"/>
      <c r="C66" s="448"/>
      <c r="D66" s="448"/>
      <c r="E66" s="448"/>
      <c r="F66" s="448"/>
      <c r="G66" s="448"/>
      <c r="H66" s="448"/>
      <c r="J66" s="207"/>
      <c r="K66" s="208"/>
      <c r="L66" s="448"/>
      <c r="M66" s="448"/>
      <c r="N66" s="252"/>
      <c r="O66" s="252"/>
      <c r="P66" s="252"/>
      <c r="Q66" s="448"/>
      <c r="R66" s="448"/>
      <c r="S66" s="448"/>
      <c r="T66" s="448"/>
      <c r="U66" s="254"/>
    </row>
    <row r="67" spans="1:21" s="206" customFormat="1">
      <c r="A67" s="201"/>
      <c r="B67" s="506"/>
      <c r="C67" s="507"/>
      <c r="D67" s="507"/>
      <c r="E67" s="203"/>
      <c r="F67" s="451"/>
      <c r="G67" s="451"/>
      <c r="H67" s="451"/>
      <c r="J67" s="207"/>
      <c r="K67" s="208"/>
      <c r="L67" s="448"/>
      <c r="M67" s="448"/>
      <c r="N67" s="252"/>
      <c r="O67" s="252"/>
      <c r="P67" s="252"/>
      <c r="Q67" s="448"/>
      <c r="R67" s="448"/>
      <c r="S67" s="448"/>
      <c r="T67" s="448"/>
      <c r="U67" s="254"/>
    </row>
    <row r="68" spans="1:21" s="206" customFormat="1" ht="35.25" customHeight="1">
      <c r="A68" s="201"/>
      <c r="B68" s="502"/>
      <c r="C68" s="502"/>
      <c r="D68" s="502"/>
      <c r="E68" s="502"/>
      <c r="F68" s="502"/>
      <c r="G68" s="502"/>
      <c r="H68" s="502"/>
      <c r="J68" s="207"/>
      <c r="K68" s="502"/>
      <c r="L68" s="502"/>
      <c r="M68" s="502"/>
      <c r="N68" s="502"/>
      <c r="O68" s="502"/>
      <c r="P68" s="502"/>
      <c r="Q68" s="502"/>
      <c r="R68" s="448"/>
      <c r="S68" s="448"/>
      <c r="T68" s="448"/>
      <c r="U68" s="254"/>
    </row>
    <row r="69" spans="1:21" s="206" customFormat="1" ht="15.75" customHeight="1">
      <c r="A69" s="201"/>
      <c r="B69" s="448"/>
      <c r="C69" s="448"/>
      <c r="D69" s="203"/>
      <c r="E69" s="203"/>
      <c r="F69" s="451"/>
      <c r="G69" s="451"/>
      <c r="H69" s="451"/>
      <c r="J69" s="207"/>
      <c r="K69" s="208"/>
      <c r="L69" s="448"/>
      <c r="M69" s="252"/>
      <c r="N69" s="252"/>
      <c r="O69" s="252"/>
      <c r="P69" s="450"/>
      <c r="Q69" s="450"/>
      <c r="R69" s="450"/>
      <c r="T69" s="448"/>
    </row>
    <row r="70" spans="1:21" s="206" customFormat="1" ht="15.75" customHeight="1">
      <c r="A70" s="201"/>
      <c r="B70" s="506"/>
      <c r="C70" s="507"/>
      <c r="D70" s="507"/>
      <c r="E70" s="203"/>
      <c r="F70" s="451"/>
      <c r="G70" s="451"/>
      <c r="H70" s="451"/>
      <c r="J70" s="207"/>
      <c r="K70" s="502"/>
      <c r="L70" s="502"/>
      <c r="M70" s="502"/>
      <c r="N70" s="502"/>
      <c r="O70" s="502"/>
      <c r="P70" s="502"/>
      <c r="Q70" s="502"/>
      <c r="R70" s="450"/>
      <c r="T70" s="448"/>
    </row>
    <row r="71" spans="1:21" s="206" customFormat="1" ht="33" customHeight="1">
      <c r="A71" s="201"/>
      <c r="B71" s="502"/>
      <c r="C71" s="502"/>
      <c r="D71" s="502"/>
      <c r="E71" s="502"/>
      <c r="F71" s="502"/>
      <c r="G71" s="502"/>
      <c r="H71" s="502"/>
      <c r="J71" s="207"/>
      <c r="K71" s="208"/>
      <c r="L71" s="503"/>
      <c r="M71" s="503"/>
      <c r="N71" s="503"/>
      <c r="O71" s="252"/>
      <c r="P71" s="450"/>
      <c r="Q71" s="450"/>
      <c r="R71" s="450"/>
      <c r="T71" s="448"/>
    </row>
    <row r="72" spans="1:21" s="206" customFormat="1">
      <c r="A72" s="201"/>
      <c r="B72" s="448"/>
      <c r="C72" s="448"/>
      <c r="D72" s="203"/>
      <c r="E72" s="203"/>
      <c r="F72" s="204"/>
      <c r="G72" s="203"/>
      <c r="H72" s="205"/>
      <c r="J72" s="207"/>
      <c r="K72" s="208"/>
      <c r="L72" s="504"/>
      <c r="M72" s="505"/>
      <c r="N72" s="505"/>
      <c r="O72" s="209"/>
      <c r="P72" s="209"/>
      <c r="R72" s="210"/>
    </row>
    <row r="73" spans="1:21" s="206" customFormat="1" ht="15.75" customHeight="1">
      <c r="A73" s="201"/>
      <c r="B73" s="506"/>
      <c r="C73" s="507"/>
      <c r="D73" s="507"/>
      <c r="E73" s="203"/>
      <c r="F73" s="451"/>
      <c r="G73" s="451"/>
      <c r="H73" s="451"/>
      <c r="J73" s="207"/>
      <c r="K73" s="208"/>
      <c r="L73" s="448"/>
      <c r="M73" s="252"/>
      <c r="N73" s="252"/>
      <c r="O73" s="252"/>
      <c r="P73" s="450"/>
      <c r="Q73" s="450"/>
      <c r="R73" s="450"/>
      <c r="T73" s="448"/>
    </row>
    <row r="74" spans="1:21" s="206" customFormat="1">
      <c r="A74" s="201"/>
      <c r="B74" s="508"/>
      <c r="C74" s="502"/>
      <c r="D74" s="502"/>
      <c r="E74" s="502"/>
      <c r="F74" s="502"/>
      <c r="G74" s="502"/>
      <c r="H74" s="502"/>
      <c r="J74" s="207"/>
      <c r="K74" s="208"/>
      <c r="L74" s="448"/>
      <c r="M74" s="252"/>
      <c r="N74" s="252"/>
      <c r="O74" s="252"/>
      <c r="P74" s="450"/>
      <c r="Q74" s="450"/>
      <c r="R74" s="450"/>
      <c r="T74" s="448"/>
    </row>
    <row r="75" spans="1:21" s="219" customFormat="1" ht="17" thickBot="1">
      <c r="A75" s="201"/>
      <c r="B75" s="448"/>
      <c r="C75" s="448"/>
      <c r="D75" s="203"/>
      <c r="E75" s="203"/>
      <c r="F75" s="204"/>
      <c r="G75" s="203"/>
      <c r="H75" s="205"/>
      <c r="I75" s="206"/>
      <c r="J75" s="222"/>
      <c r="K75" s="223"/>
      <c r="N75" s="224"/>
      <c r="O75" s="224"/>
      <c r="P75" s="224"/>
      <c r="R75" s="210"/>
    </row>
    <row r="76" spans="1:21" s="260" customFormat="1" ht="29" thickBot="1">
      <c r="A76" s="255" t="s">
        <v>193</v>
      </c>
      <c r="B76" s="255" t="s">
        <v>194</v>
      </c>
      <c r="C76" s="256" t="s">
        <v>195</v>
      </c>
      <c r="D76" s="257" t="s">
        <v>196</v>
      </c>
      <c r="E76" s="257"/>
      <c r="F76" s="258" t="s">
        <v>197</v>
      </c>
      <c r="G76" s="258"/>
      <c r="H76" s="259" t="s">
        <v>198</v>
      </c>
    </row>
    <row r="77" spans="1:21" s="219" customFormat="1">
      <c r="A77" s="201"/>
      <c r="B77" s="448"/>
      <c r="C77" s="448"/>
      <c r="D77" s="203"/>
      <c r="E77" s="203"/>
      <c r="F77" s="204"/>
      <c r="G77" s="203"/>
      <c r="H77" s="205"/>
      <c r="I77" s="206"/>
      <c r="J77" s="222"/>
      <c r="K77" s="223"/>
      <c r="N77" s="224"/>
      <c r="O77" s="224"/>
      <c r="P77" s="224"/>
      <c r="R77" s="210"/>
    </row>
    <row r="78" spans="1:21" s="269" customFormat="1" ht="18">
      <c r="A78" s="261" t="s">
        <v>1</v>
      </c>
      <c r="B78" s="262" t="s">
        <v>2</v>
      </c>
      <c r="C78" s="262"/>
      <c r="D78" s="263"/>
      <c r="E78" s="264"/>
      <c r="F78" s="265"/>
      <c r="G78" s="264"/>
      <c r="H78" s="266"/>
      <c r="I78" s="264"/>
      <c r="J78" s="267"/>
      <c r="K78" s="268"/>
      <c r="N78" s="270"/>
      <c r="O78" s="270"/>
      <c r="P78" s="270"/>
      <c r="R78" s="266"/>
    </row>
    <row r="79" spans="1:21" s="219" customFormat="1">
      <c r="A79" s="201"/>
      <c r="B79" s="251"/>
      <c r="C79" s="251"/>
      <c r="D79" s="271"/>
      <c r="E79" s="271"/>
      <c r="F79" s="272"/>
      <c r="G79" s="271"/>
      <c r="H79" s="273"/>
      <c r="I79" s="206"/>
      <c r="J79" s="222"/>
      <c r="K79" s="223"/>
      <c r="N79" s="224"/>
      <c r="O79" s="224"/>
      <c r="P79" s="224"/>
      <c r="R79" s="274"/>
    </row>
    <row r="80" spans="1:21" s="219" customFormat="1">
      <c r="A80" s="275" t="s">
        <v>199</v>
      </c>
      <c r="B80" s="217" t="s">
        <v>200</v>
      </c>
      <c r="C80" s="217"/>
      <c r="D80" s="218"/>
      <c r="F80" s="220"/>
      <c r="H80" s="221"/>
      <c r="J80" s="222"/>
      <c r="K80" s="223"/>
      <c r="N80" s="224"/>
      <c r="O80" s="224"/>
      <c r="P80" s="224"/>
      <c r="R80" s="225"/>
    </row>
    <row r="81" spans="1:18" s="219" customFormat="1">
      <c r="A81" s="226"/>
      <c r="B81" s="217"/>
      <c r="C81" s="217"/>
      <c r="D81" s="276"/>
      <c r="E81" s="277"/>
      <c r="F81" s="278"/>
      <c r="G81" s="277"/>
      <c r="H81" s="100"/>
      <c r="J81" s="222"/>
      <c r="K81" s="223"/>
      <c r="N81" s="224"/>
      <c r="O81" s="224"/>
      <c r="P81" s="224"/>
      <c r="R81" s="225"/>
    </row>
    <row r="82" spans="1:18" s="281" customFormat="1" ht="29">
      <c r="A82" s="461" t="s">
        <v>201</v>
      </c>
      <c r="B82" s="280" t="s">
        <v>202</v>
      </c>
      <c r="I82" s="219"/>
      <c r="J82" s="282"/>
      <c r="K82" s="283"/>
      <c r="N82" s="284"/>
      <c r="O82" s="284"/>
      <c r="P82" s="284"/>
      <c r="R82" s="225"/>
    </row>
    <row r="83" spans="1:18" s="219" customFormat="1" ht="28">
      <c r="A83" s="285"/>
      <c r="B83" s="286" t="s">
        <v>203</v>
      </c>
      <c r="C83" s="287" t="s">
        <v>25</v>
      </c>
      <c r="D83" s="288">
        <v>6</v>
      </c>
      <c r="F83" s="289"/>
      <c r="H83" s="289">
        <f>ROUND(F83*D83,2)</f>
        <v>0</v>
      </c>
      <c r="I83" s="290"/>
      <c r="J83" s="222"/>
      <c r="K83" s="223"/>
      <c r="N83" s="224"/>
      <c r="O83" s="224"/>
      <c r="P83" s="224"/>
      <c r="R83" s="291"/>
    </row>
    <row r="84" spans="1:18" s="219" customFormat="1">
      <c r="A84" s="285"/>
      <c r="B84" s="292"/>
      <c r="C84" s="292"/>
      <c r="D84" s="293"/>
      <c r="E84" s="293"/>
      <c r="F84" s="294"/>
      <c r="G84" s="293"/>
      <c r="H84" s="295"/>
      <c r="I84" s="290"/>
      <c r="J84" s="222"/>
      <c r="K84" s="223"/>
      <c r="N84" s="224"/>
      <c r="O84" s="224"/>
      <c r="P84" s="224"/>
      <c r="R84" s="291"/>
    </row>
    <row r="85" spans="1:18" s="281" customFormat="1" ht="29">
      <c r="A85" s="461" t="s">
        <v>204</v>
      </c>
      <c r="B85" s="280" t="s">
        <v>205</v>
      </c>
      <c r="I85" s="219"/>
      <c r="J85" s="282"/>
      <c r="K85" s="283"/>
      <c r="N85" s="284"/>
      <c r="O85" s="284"/>
      <c r="P85" s="284"/>
      <c r="R85" s="225"/>
    </row>
    <row r="86" spans="1:18" s="219" customFormat="1" ht="28">
      <c r="A86" s="285"/>
      <c r="B86" s="286" t="s">
        <v>206</v>
      </c>
      <c r="C86" s="287" t="s">
        <v>25</v>
      </c>
      <c r="D86" s="288">
        <v>11</v>
      </c>
      <c r="F86" s="289"/>
      <c r="H86" s="289">
        <f>ROUND(F86*D86,2)</f>
        <v>0</v>
      </c>
      <c r="I86" s="290"/>
      <c r="J86" s="222"/>
      <c r="K86" s="223"/>
      <c r="N86" s="224"/>
      <c r="O86" s="224"/>
      <c r="P86" s="224"/>
      <c r="R86" s="291"/>
    </row>
    <row r="87" spans="1:18" s="219" customFormat="1">
      <c r="A87" s="285"/>
      <c r="B87" s="292"/>
      <c r="C87" s="292"/>
      <c r="D87" s="293"/>
      <c r="E87" s="293"/>
      <c r="F87" s="294"/>
      <c r="G87" s="293"/>
      <c r="H87" s="295"/>
      <c r="I87" s="290"/>
      <c r="J87" s="222"/>
      <c r="K87" s="223"/>
      <c r="N87" s="224"/>
      <c r="O87" s="224"/>
      <c r="P87" s="224"/>
      <c r="R87" s="291"/>
    </row>
    <row r="88" spans="1:18" s="281" customFormat="1" ht="43">
      <c r="A88" s="461" t="s">
        <v>207</v>
      </c>
      <c r="B88" s="280" t="s">
        <v>208</v>
      </c>
      <c r="I88" s="219"/>
      <c r="J88" s="282"/>
      <c r="K88" s="283"/>
      <c r="N88" s="284"/>
      <c r="O88" s="284"/>
      <c r="P88" s="284"/>
      <c r="R88" s="225"/>
    </row>
    <row r="89" spans="1:18" s="219" customFormat="1" ht="42">
      <c r="A89" s="285"/>
      <c r="B89" s="286" t="s">
        <v>209</v>
      </c>
      <c r="C89" s="287" t="s">
        <v>25</v>
      </c>
      <c r="D89" s="288">
        <v>37</v>
      </c>
      <c r="F89" s="289"/>
      <c r="H89" s="289">
        <f>ROUND(F89*D89,2)</f>
        <v>0</v>
      </c>
      <c r="I89" s="290"/>
      <c r="J89" s="222"/>
      <c r="K89" s="223"/>
      <c r="N89" s="224"/>
      <c r="O89" s="224"/>
      <c r="P89" s="224"/>
      <c r="R89" s="291"/>
    </row>
    <row r="90" spans="1:18" s="219" customFormat="1">
      <c r="A90" s="285"/>
      <c r="B90" s="292"/>
      <c r="C90" s="292"/>
      <c r="D90" s="293"/>
      <c r="E90" s="293"/>
      <c r="F90" s="294"/>
      <c r="G90" s="293"/>
      <c r="H90" s="295"/>
      <c r="I90" s="290"/>
      <c r="J90" s="222"/>
      <c r="K90" s="223"/>
      <c r="N90" s="224"/>
      <c r="O90" s="224"/>
      <c r="P90" s="224"/>
      <c r="R90" s="291"/>
    </row>
    <row r="91" spans="1:18" s="219" customFormat="1" ht="17.25" customHeight="1">
      <c r="A91" s="275"/>
      <c r="B91" s="296" t="s">
        <v>210</v>
      </c>
      <c r="C91" s="296"/>
      <c r="D91" s="229"/>
      <c r="E91" s="229"/>
      <c r="F91" s="297"/>
      <c r="G91" s="229"/>
      <c r="H91" s="298">
        <f>SUM(H80:H90)</f>
        <v>0</v>
      </c>
      <c r="I91" s="229"/>
      <c r="J91" s="299"/>
      <c r="K91" s="223"/>
      <c r="N91" s="224"/>
      <c r="O91" s="224"/>
      <c r="P91" s="224"/>
      <c r="R91" s="234"/>
    </row>
    <row r="92" spans="1:18" s="219" customFormat="1">
      <c r="A92" s="226"/>
      <c r="B92" s="292"/>
      <c r="C92" s="287"/>
      <c r="D92" s="203"/>
      <c r="E92" s="203"/>
      <c r="F92" s="301"/>
      <c r="G92" s="302"/>
      <c r="I92" s="302"/>
      <c r="K92" s="223"/>
      <c r="N92" s="224"/>
      <c r="O92" s="224"/>
      <c r="P92" s="224"/>
      <c r="R92" s="210"/>
    </row>
    <row r="93" spans="1:18" s="219" customFormat="1">
      <c r="A93" s="226"/>
      <c r="B93" s="292"/>
      <c r="C93" s="287"/>
      <c r="D93" s="203"/>
      <c r="E93" s="203"/>
      <c r="F93" s="301"/>
      <c r="G93" s="302"/>
      <c r="I93" s="302"/>
      <c r="K93" s="223"/>
      <c r="N93" s="224"/>
      <c r="O93" s="224"/>
      <c r="P93" s="224"/>
      <c r="R93" s="210"/>
    </row>
    <row r="94" spans="1:18" s="219" customFormat="1">
      <c r="A94" s="275" t="s">
        <v>211</v>
      </c>
      <c r="B94" s="217" t="s">
        <v>212</v>
      </c>
      <c r="C94" s="217"/>
      <c r="D94" s="218"/>
      <c r="F94" s="220"/>
      <c r="H94" s="221"/>
      <c r="J94" s="222"/>
      <c r="K94" s="223"/>
      <c r="N94" s="224"/>
      <c r="O94" s="224"/>
      <c r="P94" s="224"/>
      <c r="R94" s="225"/>
    </row>
    <row r="95" spans="1:18" s="219" customFormat="1">
      <c r="A95" s="226"/>
      <c r="B95" s="217"/>
      <c r="C95" s="217"/>
      <c r="D95" s="276"/>
      <c r="E95" s="277"/>
      <c r="F95" s="278"/>
      <c r="G95" s="277"/>
      <c r="H95" s="100"/>
      <c r="J95" s="222"/>
      <c r="K95" s="223"/>
      <c r="N95" s="224"/>
      <c r="O95" s="224"/>
      <c r="P95" s="224"/>
      <c r="R95" s="225"/>
    </row>
    <row r="96" spans="1:18" s="306" customFormat="1">
      <c r="A96" s="303" t="s">
        <v>213</v>
      </c>
      <c r="B96" s="304" t="s">
        <v>214</v>
      </c>
      <c r="C96" s="304"/>
      <c r="D96" s="305"/>
      <c r="F96" s="307"/>
      <c r="H96" s="308"/>
      <c r="J96" s="309"/>
      <c r="K96" s="310"/>
      <c r="N96" s="311"/>
      <c r="O96" s="311"/>
      <c r="P96" s="311"/>
      <c r="R96" s="308"/>
    </row>
    <row r="97" spans="1:18" s="219" customFormat="1">
      <c r="A97" s="226"/>
      <c r="B97" s="217"/>
      <c r="C97" s="217"/>
      <c r="D97" s="276"/>
      <c r="E97" s="277"/>
      <c r="F97" s="278"/>
      <c r="G97" s="277"/>
      <c r="H97" s="100"/>
      <c r="J97" s="222"/>
      <c r="K97" s="223"/>
      <c r="N97" s="224"/>
      <c r="O97" s="224"/>
      <c r="P97" s="224"/>
      <c r="R97" s="225"/>
    </row>
    <row r="98" spans="1:18" s="281" customFormat="1" ht="41.25" customHeight="1">
      <c r="A98" s="461" t="s">
        <v>215</v>
      </c>
      <c r="B98" s="312" t="s">
        <v>216</v>
      </c>
      <c r="I98" s="219"/>
      <c r="J98" s="282"/>
      <c r="K98" s="283"/>
      <c r="N98" s="284"/>
      <c r="O98" s="284"/>
      <c r="P98" s="284"/>
      <c r="R98" s="225"/>
    </row>
    <row r="99" spans="1:18" s="219" customFormat="1" ht="30" customHeight="1">
      <c r="A99" s="285"/>
      <c r="B99" s="286" t="s">
        <v>217</v>
      </c>
      <c r="C99" s="287"/>
      <c r="D99" s="313"/>
      <c r="F99" s="289"/>
      <c r="H99" s="289"/>
      <c r="I99" s="290"/>
      <c r="J99" s="222"/>
      <c r="K99" s="223"/>
      <c r="N99" s="224"/>
      <c r="O99" s="224"/>
      <c r="P99" s="224"/>
      <c r="R99" s="291"/>
    </row>
    <row r="100" spans="1:18" s="219" customFormat="1" ht="17">
      <c r="A100" s="226"/>
      <c r="B100" s="314">
        <v>550</v>
      </c>
      <c r="C100" s="287" t="s">
        <v>218</v>
      </c>
      <c r="D100" s="313">
        <v>550</v>
      </c>
      <c r="F100" s="289"/>
      <c r="H100" s="289">
        <f>ROUND(F100*D100,2)</f>
        <v>0</v>
      </c>
      <c r="I100" s="302"/>
      <c r="K100" s="223"/>
      <c r="N100" s="224"/>
      <c r="O100" s="224"/>
      <c r="P100" s="224"/>
      <c r="R100" s="210"/>
    </row>
    <row r="101" spans="1:18" s="219" customFormat="1">
      <c r="A101" s="226"/>
      <c r="B101" s="292"/>
      <c r="I101" s="302"/>
      <c r="K101" s="223"/>
      <c r="N101" s="224"/>
      <c r="O101" s="224"/>
      <c r="P101" s="224"/>
      <c r="R101" s="210"/>
    </row>
    <row r="102" spans="1:18" s="281" customFormat="1" ht="30" customHeight="1">
      <c r="A102" s="461" t="s">
        <v>219</v>
      </c>
      <c r="B102" s="312" t="s">
        <v>220</v>
      </c>
      <c r="I102" s="219"/>
      <c r="J102" s="282"/>
      <c r="K102" s="283"/>
      <c r="N102" s="284"/>
      <c r="O102" s="284"/>
      <c r="P102" s="284"/>
      <c r="R102" s="225"/>
    </row>
    <row r="103" spans="1:18" s="219" customFormat="1" ht="30" customHeight="1">
      <c r="A103" s="285"/>
      <c r="B103" s="286" t="s">
        <v>217</v>
      </c>
      <c r="C103" s="287" t="s">
        <v>25</v>
      </c>
      <c r="D103" s="313">
        <v>20</v>
      </c>
      <c r="F103" s="289"/>
      <c r="H103" s="289">
        <f>ROUND(F103*D103,2)</f>
        <v>0</v>
      </c>
      <c r="I103" s="290"/>
      <c r="J103" s="222"/>
      <c r="K103" s="223"/>
      <c r="N103" s="224"/>
      <c r="O103" s="224"/>
      <c r="P103" s="224"/>
      <c r="R103" s="291"/>
    </row>
    <row r="104" spans="1:18" s="219" customFormat="1">
      <c r="A104" s="226"/>
      <c r="B104" s="292"/>
      <c r="I104" s="302"/>
      <c r="K104" s="223"/>
      <c r="N104" s="224"/>
      <c r="O104" s="224"/>
      <c r="P104" s="224"/>
      <c r="R104" s="210"/>
    </row>
    <row r="105" spans="1:18" s="306" customFormat="1">
      <c r="A105" s="303" t="s">
        <v>221</v>
      </c>
      <c r="B105" s="304" t="s">
        <v>222</v>
      </c>
      <c r="C105" s="304"/>
      <c r="D105" s="305"/>
      <c r="F105" s="307"/>
      <c r="H105" s="308"/>
      <c r="J105" s="309"/>
      <c r="K105" s="310"/>
      <c r="N105" s="311"/>
      <c r="O105" s="311"/>
      <c r="P105" s="311"/>
      <c r="R105" s="308"/>
    </row>
    <row r="106" spans="1:18" s="219" customFormat="1">
      <c r="A106" s="226"/>
      <c r="B106" s="217"/>
      <c r="C106" s="217"/>
      <c r="D106" s="276"/>
      <c r="E106" s="277"/>
      <c r="F106" s="278"/>
      <c r="G106" s="277"/>
      <c r="H106" s="100"/>
      <c r="J106" s="222"/>
      <c r="K106" s="223"/>
      <c r="N106" s="224"/>
      <c r="O106" s="224"/>
      <c r="P106" s="224"/>
      <c r="R106" s="225"/>
    </row>
    <row r="107" spans="1:18" s="281" customFormat="1" ht="28.5" customHeight="1">
      <c r="A107" s="461" t="s">
        <v>223</v>
      </c>
      <c r="B107" s="312" t="s">
        <v>224</v>
      </c>
      <c r="I107" s="219"/>
      <c r="J107" s="282"/>
      <c r="K107" s="283"/>
      <c r="N107" s="284"/>
      <c r="O107" s="284"/>
      <c r="P107" s="284"/>
      <c r="R107" s="225"/>
    </row>
    <row r="108" spans="1:18" s="219" customFormat="1" ht="30" customHeight="1">
      <c r="A108" s="285"/>
      <c r="B108" s="286" t="s">
        <v>217</v>
      </c>
      <c r="I108" s="290"/>
      <c r="J108" s="222"/>
      <c r="K108" s="223"/>
      <c r="N108" s="224"/>
      <c r="O108" s="224"/>
      <c r="P108" s="224"/>
      <c r="R108" s="291"/>
    </row>
    <row r="109" spans="1:18" s="219" customFormat="1">
      <c r="A109" s="226"/>
      <c r="B109" s="314">
        <v>5</v>
      </c>
      <c r="C109" s="287" t="s">
        <v>25</v>
      </c>
      <c r="D109" s="313">
        <v>5</v>
      </c>
      <c r="F109" s="289"/>
      <c r="H109" s="289">
        <f>ROUND(F109*D109,2)</f>
        <v>0</v>
      </c>
      <c r="I109" s="302"/>
      <c r="K109" s="223"/>
      <c r="N109" s="224"/>
      <c r="O109" s="224"/>
      <c r="P109" s="224"/>
      <c r="R109" s="210"/>
    </row>
    <row r="110" spans="1:18" s="219" customFormat="1">
      <c r="A110" s="226"/>
      <c r="B110" s="292"/>
      <c r="C110" s="287"/>
      <c r="D110" s="203"/>
      <c r="E110" s="203"/>
      <c r="F110" s="301"/>
      <c r="G110" s="302"/>
      <c r="I110" s="302"/>
      <c r="K110" s="223"/>
      <c r="N110" s="224"/>
      <c r="O110" s="224"/>
      <c r="P110" s="224"/>
      <c r="R110" s="210"/>
    </row>
    <row r="111" spans="1:18" s="306" customFormat="1">
      <c r="A111" s="303" t="s">
        <v>225</v>
      </c>
      <c r="B111" s="304" t="s">
        <v>226</v>
      </c>
      <c r="C111" s="304"/>
      <c r="D111" s="305"/>
      <c r="F111" s="307"/>
      <c r="H111" s="308"/>
      <c r="J111" s="309"/>
      <c r="K111" s="310"/>
      <c r="N111" s="311"/>
      <c r="O111" s="311"/>
      <c r="P111" s="311"/>
      <c r="R111" s="308"/>
    </row>
    <row r="112" spans="1:18" s="219" customFormat="1">
      <c r="A112" s="226"/>
      <c r="B112" s="217"/>
      <c r="C112" s="217"/>
      <c r="D112" s="276"/>
      <c r="E112" s="277"/>
      <c r="F112" s="278"/>
      <c r="G112" s="277"/>
      <c r="H112" s="100"/>
      <c r="J112" s="222"/>
      <c r="K112" s="223"/>
      <c r="N112" s="224"/>
      <c r="O112" s="224"/>
      <c r="P112" s="224"/>
      <c r="R112" s="225"/>
    </row>
    <row r="113" spans="1:18" s="281" customFormat="1" ht="28.5" customHeight="1">
      <c r="A113" s="461" t="s">
        <v>227</v>
      </c>
      <c r="B113" s="312" t="s">
        <v>228</v>
      </c>
      <c r="I113" s="219"/>
      <c r="J113" s="282"/>
      <c r="K113" s="283"/>
      <c r="N113" s="284"/>
      <c r="O113" s="284"/>
      <c r="P113" s="284"/>
      <c r="R113" s="225"/>
    </row>
    <row r="114" spans="1:18" s="219" customFormat="1" ht="30" customHeight="1">
      <c r="A114" s="285"/>
      <c r="B114" s="286" t="s">
        <v>217</v>
      </c>
      <c r="I114" s="290"/>
      <c r="J114" s="222"/>
      <c r="K114" s="223"/>
      <c r="N114" s="224"/>
      <c r="O114" s="224"/>
      <c r="P114" s="224"/>
      <c r="R114" s="291"/>
    </row>
    <row r="115" spans="1:18" s="219" customFormat="1" ht="17">
      <c r="A115" s="226"/>
      <c r="B115" s="314" t="s">
        <v>229</v>
      </c>
      <c r="C115" s="287" t="s">
        <v>218</v>
      </c>
      <c r="D115" s="313">
        <f>80+10</f>
        <v>90</v>
      </c>
      <c r="F115" s="289"/>
      <c r="H115" s="289">
        <f>ROUND(F115*D115,2)</f>
        <v>0</v>
      </c>
      <c r="I115" s="302"/>
      <c r="K115" s="223"/>
      <c r="N115" s="224"/>
      <c r="O115" s="224"/>
      <c r="P115" s="224"/>
      <c r="R115" s="210"/>
    </row>
    <row r="116" spans="1:18" s="219" customFormat="1">
      <c r="A116" s="226"/>
      <c r="B116" s="292"/>
      <c r="C116" s="287"/>
      <c r="D116" s="203"/>
      <c r="E116" s="203"/>
      <c r="F116" s="301"/>
      <c r="G116" s="302"/>
      <c r="I116" s="302"/>
      <c r="K116" s="223"/>
      <c r="N116" s="224"/>
      <c r="O116" s="224"/>
      <c r="P116" s="224"/>
      <c r="R116" s="210"/>
    </row>
    <row r="117" spans="1:18" s="281" customFormat="1" ht="28.5" customHeight="1">
      <c r="A117" s="461" t="s">
        <v>230</v>
      </c>
      <c r="B117" s="312" t="s">
        <v>231</v>
      </c>
      <c r="I117" s="219"/>
      <c r="J117" s="282"/>
      <c r="K117" s="283"/>
      <c r="N117" s="284"/>
      <c r="O117" s="284"/>
      <c r="P117" s="284"/>
      <c r="R117" s="225"/>
    </row>
    <row r="118" spans="1:18" s="219" customFormat="1" ht="30" customHeight="1">
      <c r="A118" s="285"/>
      <c r="B118" s="286" t="s">
        <v>217</v>
      </c>
      <c r="I118" s="290"/>
      <c r="J118" s="222"/>
      <c r="K118" s="223"/>
      <c r="N118" s="224"/>
      <c r="O118" s="224"/>
      <c r="P118" s="224"/>
      <c r="R118" s="291"/>
    </row>
    <row r="119" spans="1:18" s="219" customFormat="1" ht="17">
      <c r="A119" s="226"/>
      <c r="B119" s="314" t="s">
        <v>232</v>
      </c>
      <c r="C119" s="287" t="s">
        <v>233</v>
      </c>
      <c r="D119" s="313">
        <f>17.4+46.2+2</f>
        <v>65.599999999999994</v>
      </c>
      <c r="F119" s="289"/>
      <c r="H119" s="289">
        <f>ROUND(F119*D119,2)</f>
        <v>0</v>
      </c>
      <c r="I119" s="302"/>
      <c r="K119" s="223"/>
      <c r="N119" s="224"/>
      <c r="O119" s="224"/>
      <c r="P119" s="224"/>
      <c r="R119" s="210"/>
    </row>
    <row r="120" spans="1:18" s="219" customFormat="1">
      <c r="A120" s="226"/>
      <c r="B120" s="292"/>
      <c r="C120" s="287"/>
      <c r="D120" s="203"/>
      <c r="E120" s="203"/>
      <c r="F120" s="301"/>
      <c r="G120" s="302"/>
      <c r="I120" s="302"/>
      <c r="K120" s="223"/>
      <c r="N120" s="224"/>
      <c r="O120" s="224"/>
      <c r="P120" s="224"/>
      <c r="R120" s="210"/>
    </row>
    <row r="121" spans="1:18" s="281" customFormat="1" ht="28.5" customHeight="1">
      <c r="A121" s="461" t="s">
        <v>234</v>
      </c>
      <c r="B121" s="312" t="s">
        <v>235</v>
      </c>
      <c r="I121" s="219"/>
      <c r="J121" s="282"/>
      <c r="K121" s="283"/>
      <c r="N121" s="284"/>
      <c r="O121" s="284"/>
      <c r="P121" s="284"/>
      <c r="R121" s="225"/>
    </row>
    <row r="122" spans="1:18" s="219" customFormat="1" ht="30" customHeight="1">
      <c r="A122" s="285"/>
      <c r="B122" s="286" t="s">
        <v>217</v>
      </c>
      <c r="I122" s="290"/>
      <c r="J122" s="222"/>
      <c r="K122" s="223"/>
      <c r="N122" s="224"/>
      <c r="O122" s="224"/>
      <c r="P122" s="224"/>
      <c r="R122" s="291"/>
    </row>
    <row r="123" spans="1:18" s="219" customFormat="1" ht="28">
      <c r="A123" s="226"/>
      <c r="B123" s="314" t="s">
        <v>236</v>
      </c>
      <c r="C123" s="287" t="s">
        <v>233</v>
      </c>
      <c r="D123" s="313">
        <f>18+2+2+1.5+1+1+8.2+3</f>
        <v>36.700000000000003</v>
      </c>
      <c r="F123" s="289"/>
      <c r="H123" s="289">
        <f>ROUND(F123*D123,2)</f>
        <v>0</v>
      </c>
      <c r="I123" s="302"/>
      <c r="K123" s="223"/>
      <c r="N123" s="224"/>
      <c r="O123" s="224"/>
      <c r="P123" s="224"/>
      <c r="R123" s="210"/>
    </row>
    <row r="124" spans="1:18" s="219" customFormat="1">
      <c r="A124" s="226"/>
      <c r="B124" s="292"/>
      <c r="C124" s="287"/>
      <c r="D124" s="203"/>
      <c r="E124" s="203"/>
      <c r="F124" s="301"/>
      <c r="G124" s="302"/>
      <c r="I124" s="302"/>
      <c r="K124" s="223"/>
      <c r="N124" s="224"/>
      <c r="O124" s="224"/>
      <c r="P124" s="224"/>
      <c r="R124" s="210"/>
    </row>
    <row r="125" spans="1:18" s="306" customFormat="1">
      <c r="A125" s="303" t="s">
        <v>237</v>
      </c>
      <c r="B125" s="304" t="s">
        <v>238</v>
      </c>
      <c r="C125" s="304"/>
      <c r="D125" s="305"/>
      <c r="F125" s="307"/>
      <c r="H125" s="308"/>
      <c r="J125" s="309"/>
      <c r="K125" s="310"/>
      <c r="N125" s="311"/>
      <c r="O125" s="311"/>
      <c r="P125" s="311"/>
      <c r="R125" s="308"/>
    </row>
    <row r="126" spans="1:18" s="219" customFormat="1">
      <c r="A126" s="226"/>
      <c r="B126" s="217"/>
      <c r="C126" s="217"/>
      <c r="D126" s="276"/>
      <c r="E126" s="277"/>
      <c r="F126" s="278"/>
      <c r="G126" s="277"/>
      <c r="H126" s="100"/>
      <c r="J126" s="222"/>
      <c r="K126" s="223"/>
      <c r="N126" s="224"/>
      <c r="O126" s="224"/>
      <c r="P126" s="224"/>
      <c r="R126" s="225"/>
    </row>
    <row r="127" spans="1:18" s="281" customFormat="1" ht="28.5" customHeight="1">
      <c r="A127" s="461" t="s">
        <v>239</v>
      </c>
      <c r="B127" s="312" t="s">
        <v>240</v>
      </c>
      <c r="I127" s="219"/>
      <c r="J127" s="282"/>
      <c r="K127" s="283"/>
      <c r="N127" s="284"/>
      <c r="O127" s="284"/>
      <c r="P127" s="284"/>
      <c r="R127" s="225"/>
    </row>
    <row r="128" spans="1:18" s="219" customFormat="1" ht="44.25" customHeight="1">
      <c r="A128" s="285"/>
      <c r="B128" s="286" t="s">
        <v>241</v>
      </c>
      <c r="I128" s="290"/>
      <c r="J128" s="222"/>
      <c r="K128" s="223"/>
      <c r="N128" s="224"/>
      <c r="O128" s="224"/>
      <c r="P128" s="224"/>
      <c r="R128" s="291"/>
    </row>
    <row r="129" spans="1:18" s="219" customFormat="1" ht="17">
      <c r="A129" s="226"/>
      <c r="B129" s="314" t="s">
        <v>242</v>
      </c>
      <c r="C129" s="287" t="s">
        <v>243</v>
      </c>
      <c r="D129" s="313">
        <f>2*0.25*18+2*0.25*18+5</f>
        <v>23</v>
      </c>
      <c r="F129" s="289"/>
      <c r="H129" s="289">
        <f>ROUND(F129*D129,2)</f>
        <v>0</v>
      </c>
      <c r="I129" s="302"/>
      <c r="K129" s="223"/>
      <c r="N129" s="224"/>
      <c r="O129" s="224"/>
      <c r="P129" s="224"/>
      <c r="R129" s="210"/>
    </row>
    <row r="130" spans="1:18" s="219" customFormat="1">
      <c r="A130" s="226"/>
      <c r="B130" s="292"/>
      <c r="C130" s="287"/>
      <c r="D130" s="203"/>
      <c r="E130" s="203"/>
      <c r="F130" s="301"/>
      <c r="G130" s="302"/>
      <c r="I130" s="302"/>
      <c r="K130" s="223"/>
      <c r="N130" s="224"/>
      <c r="O130" s="224"/>
      <c r="P130" s="224"/>
      <c r="R130" s="210"/>
    </row>
    <row r="131" spans="1:18" s="281" customFormat="1" ht="28.5" customHeight="1">
      <c r="A131" s="461" t="s">
        <v>244</v>
      </c>
      <c r="B131" s="312" t="s">
        <v>245</v>
      </c>
      <c r="I131" s="219"/>
      <c r="J131" s="282"/>
      <c r="K131" s="283"/>
      <c r="N131" s="284"/>
      <c r="O131" s="284"/>
      <c r="P131" s="284"/>
      <c r="R131" s="225"/>
    </row>
    <row r="132" spans="1:18" s="219" customFormat="1" ht="44.25" customHeight="1">
      <c r="A132" s="285"/>
      <c r="B132" s="286" t="s">
        <v>241</v>
      </c>
      <c r="I132" s="290"/>
      <c r="J132" s="222"/>
      <c r="K132" s="223"/>
      <c r="N132" s="224"/>
      <c r="O132" s="224"/>
      <c r="P132" s="224"/>
      <c r="R132" s="291"/>
    </row>
    <row r="133" spans="1:18" s="219" customFormat="1">
      <c r="A133" s="226"/>
      <c r="B133" s="314">
        <v>10</v>
      </c>
      <c r="C133" s="521" t="s">
        <v>576</v>
      </c>
      <c r="D133" s="313">
        <v>10</v>
      </c>
      <c r="F133" s="289"/>
      <c r="H133" s="289">
        <f>ROUND(F133*D133,2)</f>
        <v>0</v>
      </c>
      <c r="I133" s="302"/>
      <c r="K133" s="223"/>
      <c r="N133" s="224"/>
      <c r="O133" s="224"/>
      <c r="P133" s="224"/>
      <c r="R133" s="210"/>
    </row>
    <row r="134" spans="1:18" s="219" customFormat="1">
      <c r="A134" s="226"/>
      <c r="B134" s="292"/>
      <c r="C134" s="287"/>
      <c r="D134" s="203"/>
      <c r="E134" s="203"/>
      <c r="F134" s="301"/>
      <c r="G134" s="302"/>
      <c r="I134" s="302"/>
      <c r="K134" s="223"/>
      <c r="N134" s="224"/>
      <c r="O134" s="224"/>
      <c r="P134" s="224"/>
      <c r="R134" s="210"/>
    </row>
    <row r="135" spans="1:18" s="219" customFormat="1" ht="17">
      <c r="A135" s="275"/>
      <c r="B135" s="296" t="s">
        <v>246</v>
      </c>
      <c r="C135" s="296"/>
      <c r="D135" s="229"/>
      <c r="E135" s="229"/>
      <c r="F135" s="297"/>
      <c r="G135" s="229"/>
      <c r="H135" s="298">
        <f>SUM(H96:H133)</f>
        <v>0</v>
      </c>
      <c r="I135" s="229"/>
      <c r="J135" s="299"/>
      <c r="K135" s="223"/>
      <c r="N135" s="224"/>
      <c r="O135" s="224"/>
      <c r="P135" s="224"/>
      <c r="R135" s="234"/>
    </row>
    <row r="136" spans="1:18" s="219" customFormat="1">
      <c r="A136" s="226"/>
      <c r="B136" s="292"/>
      <c r="C136" s="287"/>
      <c r="D136" s="203"/>
      <c r="E136" s="203"/>
      <c r="F136" s="301"/>
      <c r="G136" s="302"/>
      <c r="I136" s="302"/>
      <c r="K136" s="223"/>
      <c r="N136" s="224"/>
      <c r="O136" s="224"/>
      <c r="P136" s="224"/>
      <c r="R136" s="210"/>
    </row>
    <row r="137" spans="1:18" s="219" customFormat="1">
      <c r="A137" s="226"/>
      <c r="B137" s="292"/>
      <c r="C137" s="287"/>
      <c r="D137" s="203"/>
      <c r="E137" s="203"/>
      <c r="F137" s="301"/>
      <c r="G137" s="302"/>
      <c r="I137" s="302"/>
      <c r="K137" s="223"/>
      <c r="N137" s="224"/>
      <c r="O137" s="224"/>
      <c r="P137" s="224"/>
      <c r="R137" s="210"/>
    </row>
    <row r="138" spans="1:18" s="219" customFormat="1">
      <c r="A138" s="226"/>
      <c r="B138" s="292"/>
      <c r="C138" s="287"/>
      <c r="D138" s="203"/>
      <c r="E138" s="203"/>
      <c r="F138" s="301"/>
      <c r="G138" s="302"/>
      <c r="I138" s="302"/>
      <c r="K138" s="223"/>
      <c r="N138" s="224"/>
      <c r="O138" s="224"/>
      <c r="P138" s="224"/>
      <c r="R138" s="210"/>
    </row>
    <row r="139" spans="1:18" s="206" customFormat="1">
      <c r="A139" s="275"/>
      <c r="B139" s="217" t="s">
        <v>247</v>
      </c>
      <c r="C139" s="217"/>
      <c r="D139" s="218"/>
      <c r="E139" s="219"/>
      <c r="F139" s="315"/>
      <c r="G139" s="316"/>
      <c r="H139" s="317">
        <f>+H135+H91</f>
        <v>0</v>
      </c>
      <c r="I139" s="219"/>
      <c r="J139" s="207"/>
      <c r="K139" s="208"/>
      <c r="N139" s="209"/>
      <c r="O139" s="209"/>
      <c r="P139" s="209"/>
      <c r="R139" s="225"/>
    </row>
    <row r="140" spans="1:18" s="219" customFormat="1">
      <c r="A140" s="226"/>
      <c r="B140" s="292"/>
      <c r="C140" s="287"/>
      <c r="D140" s="203"/>
      <c r="E140" s="203"/>
      <c r="F140" s="301"/>
      <c r="G140" s="302"/>
      <c r="I140" s="302"/>
      <c r="K140" s="223"/>
      <c r="N140" s="224"/>
      <c r="O140" s="224"/>
      <c r="P140" s="224"/>
      <c r="R140" s="210"/>
    </row>
    <row r="141" spans="1:18" s="219" customFormat="1">
      <c r="A141" s="226"/>
      <c r="B141" s="292"/>
      <c r="C141" s="287"/>
      <c r="D141" s="203"/>
      <c r="E141" s="203"/>
      <c r="F141" s="301"/>
      <c r="G141" s="302"/>
      <c r="I141" s="302"/>
      <c r="K141" s="223"/>
      <c r="N141" s="224"/>
      <c r="O141" s="224"/>
      <c r="P141" s="224"/>
      <c r="R141" s="210"/>
    </row>
    <row r="142" spans="1:18" s="264" customFormat="1" ht="18">
      <c r="A142" s="261" t="s">
        <v>3</v>
      </c>
      <c r="B142" s="262" t="s">
        <v>4</v>
      </c>
      <c r="C142" s="318"/>
      <c r="D142" s="319"/>
      <c r="E142" s="319"/>
      <c r="F142" s="320"/>
      <c r="G142" s="321"/>
      <c r="I142" s="321"/>
      <c r="K142" s="330"/>
      <c r="N142" s="331"/>
      <c r="O142" s="331"/>
      <c r="P142" s="331"/>
      <c r="R142" s="462"/>
    </row>
    <row r="143" spans="1:18" s="219" customFormat="1">
      <c r="A143" s="226"/>
      <c r="B143" s="292"/>
      <c r="C143" s="287"/>
      <c r="D143" s="203"/>
      <c r="E143" s="203"/>
      <c r="F143" s="301"/>
      <c r="G143" s="302"/>
      <c r="I143" s="302"/>
      <c r="K143" s="223"/>
      <c r="N143" s="224"/>
      <c r="O143" s="224"/>
      <c r="P143" s="224"/>
      <c r="R143" s="210"/>
    </row>
    <row r="144" spans="1:18" s="219" customFormat="1">
      <c r="A144" s="275" t="s">
        <v>248</v>
      </c>
      <c r="B144" s="217" t="s">
        <v>249</v>
      </c>
      <c r="C144" s="217"/>
      <c r="D144" s="218"/>
      <c r="F144" s="220"/>
      <c r="H144" s="221"/>
      <c r="J144" s="222"/>
      <c r="K144" s="223"/>
      <c r="N144" s="224"/>
      <c r="O144" s="224"/>
      <c r="P144" s="224"/>
      <c r="R144" s="225"/>
    </row>
    <row r="145" spans="1:18" s="219" customFormat="1">
      <c r="A145" s="226"/>
      <c r="B145" s="217"/>
      <c r="C145" s="217"/>
      <c r="D145" s="276"/>
      <c r="E145" s="277"/>
      <c r="F145" s="278"/>
      <c r="G145" s="277"/>
      <c r="H145" s="100"/>
      <c r="J145" s="222"/>
      <c r="K145" s="223"/>
      <c r="N145" s="224"/>
      <c r="O145" s="224"/>
      <c r="P145" s="224"/>
      <c r="R145" s="225"/>
    </row>
    <row r="146" spans="1:18" s="281" customFormat="1" ht="29">
      <c r="A146" s="461" t="s">
        <v>250</v>
      </c>
      <c r="B146" s="280" t="s">
        <v>251</v>
      </c>
      <c r="I146" s="219"/>
      <c r="J146" s="282"/>
      <c r="K146" s="283"/>
      <c r="N146" s="284"/>
      <c r="O146" s="284"/>
      <c r="P146" s="284"/>
      <c r="R146" s="225"/>
    </row>
    <row r="147" spans="1:18" s="219" customFormat="1" ht="28">
      <c r="A147" s="285"/>
      <c r="B147" s="286" t="s">
        <v>252</v>
      </c>
      <c r="I147" s="290"/>
      <c r="J147" s="222"/>
      <c r="K147" s="223"/>
      <c r="N147" s="224"/>
      <c r="O147" s="224"/>
      <c r="P147" s="224"/>
      <c r="R147" s="291"/>
    </row>
    <row r="148" spans="1:18" s="219" customFormat="1" ht="67.5" customHeight="1">
      <c r="A148" s="285"/>
      <c r="B148" s="322" t="s">
        <v>253</v>
      </c>
      <c r="C148" s="287" t="s">
        <v>243</v>
      </c>
      <c r="D148" s="323">
        <f>+((0.75+0.8)/2)*6.3+((0.8+0.85)/2)*19.09+((0.85+0.95)/2)*19.31+((0.95+1)/2)*20.37+((1+1.2)/2)*21.86+((1.2+0.95)/2)*21.49+((0.95+0.9)/2)*5.8+((0.95+0.8)/2)*12.82+((0.8+0.85)/2)*19.4+20</f>
        <v>157.60675000000001</v>
      </c>
      <c r="F148" s="289"/>
      <c r="H148" s="289">
        <f>ROUND(F148*D148,2)</f>
        <v>0</v>
      </c>
      <c r="I148" s="290"/>
      <c r="J148" s="222"/>
      <c r="K148" s="223"/>
      <c r="N148" s="224"/>
      <c r="O148" s="224"/>
      <c r="P148" s="224"/>
      <c r="R148" s="291"/>
    </row>
    <row r="149" spans="1:18" s="219" customFormat="1">
      <c r="A149" s="201"/>
      <c r="B149" s="251"/>
      <c r="C149" s="251"/>
      <c r="D149" s="271"/>
      <c r="E149" s="271"/>
      <c r="F149" s="272"/>
      <c r="G149" s="271"/>
      <c r="I149" s="206"/>
      <c r="J149" s="222"/>
      <c r="K149" s="223"/>
      <c r="N149" s="224"/>
      <c r="O149" s="224"/>
      <c r="P149" s="224"/>
      <c r="R149" s="274"/>
    </row>
    <row r="150" spans="1:18" s="281" customFormat="1" ht="57">
      <c r="A150" s="522" t="s">
        <v>577</v>
      </c>
      <c r="B150" s="523" t="s">
        <v>578</v>
      </c>
      <c r="I150" s="219"/>
      <c r="J150" s="282"/>
      <c r="K150" s="283"/>
      <c r="N150" s="284"/>
      <c r="O150" s="284"/>
      <c r="P150" s="284"/>
      <c r="R150" s="225"/>
    </row>
    <row r="151" spans="1:18" s="219" customFormat="1" ht="28">
      <c r="A151" s="285"/>
      <c r="B151" s="286" t="s">
        <v>252</v>
      </c>
      <c r="I151" s="290"/>
      <c r="J151" s="222"/>
      <c r="K151" s="223"/>
      <c r="N151" s="224"/>
      <c r="O151" s="224"/>
      <c r="P151" s="224"/>
      <c r="R151" s="291"/>
    </row>
    <row r="152" spans="1:18" s="219" customFormat="1" ht="64.5" customHeight="1">
      <c r="A152" s="285"/>
      <c r="B152" s="322" t="s">
        <v>254</v>
      </c>
      <c r="C152" s="287" t="s">
        <v>243</v>
      </c>
      <c r="D152" s="323">
        <f>+((9+9.3)/2)*6.3+((9.3+6.55)/2)*19.09+((6.55+7.4)/2)*19.31+((7.4+7.5)/2)*20.37+((7.5+10.6)/2)*21.86+((10.6+5.25)/2)*21.49+((5.25+4.8)/2)*5.8+((4.8+8.1)/2)*12.82+((8.1+8.5)/2)*19.4+150</f>
        <v>1286.3722500000001</v>
      </c>
      <c r="F152" s="289"/>
      <c r="H152" s="289">
        <f>ROUND(F152*D152,2)</f>
        <v>0</v>
      </c>
      <c r="I152" s="290"/>
      <c r="J152" s="222"/>
      <c r="K152" s="223"/>
      <c r="N152" s="224"/>
      <c r="O152" s="224"/>
      <c r="P152" s="224"/>
      <c r="R152" s="291"/>
    </row>
    <row r="153" spans="1:18" s="219" customFormat="1">
      <c r="A153" s="201"/>
      <c r="B153" s="251"/>
      <c r="C153" s="251"/>
      <c r="D153" s="271"/>
      <c r="E153" s="271"/>
      <c r="F153" s="272"/>
      <c r="G153" s="271"/>
      <c r="I153" s="206"/>
      <c r="J153" s="222"/>
      <c r="K153" s="223"/>
      <c r="N153" s="224"/>
      <c r="O153" s="224"/>
      <c r="P153" s="224"/>
      <c r="R153" s="274"/>
    </row>
    <row r="154" spans="1:18" s="219" customFormat="1" ht="17">
      <c r="A154" s="275"/>
      <c r="B154" s="296" t="s">
        <v>255</v>
      </c>
      <c r="C154" s="296"/>
      <c r="D154" s="229"/>
      <c r="E154" s="229"/>
      <c r="F154" s="297"/>
      <c r="G154" s="229"/>
      <c r="H154" s="298">
        <f>SUM(H146:H153)</f>
        <v>0</v>
      </c>
      <c r="I154" s="229"/>
      <c r="J154" s="299"/>
      <c r="K154" s="223"/>
      <c r="N154" s="224"/>
      <c r="O154" s="224"/>
      <c r="P154" s="224"/>
      <c r="R154" s="234"/>
    </row>
    <row r="155" spans="1:18" s="219" customFormat="1">
      <c r="A155" s="201"/>
      <c r="B155" s="251"/>
      <c r="C155" s="251"/>
      <c r="D155" s="271"/>
      <c r="E155" s="271"/>
      <c r="F155" s="272"/>
      <c r="G155" s="271"/>
      <c r="I155" s="206"/>
      <c r="J155" s="222"/>
      <c r="K155" s="223"/>
      <c r="N155" s="224"/>
      <c r="O155" s="224"/>
      <c r="P155" s="224"/>
      <c r="R155" s="274"/>
    </row>
    <row r="156" spans="1:18" s="219" customFormat="1">
      <c r="A156" s="275" t="s">
        <v>256</v>
      </c>
      <c r="B156" s="217" t="s">
        <v>257</v>
      </c>
      <c r="C156" s="217"/>
      <c r="D156" s="218"/>
      <c r="F156" s="220"/>
      <c r="H156" s="221"/>
      <c r="J156" s="222"/>
      <c r="K156" s="223"/>
      <c r="N156" s="224"/>
      <c r="O156" s="224"/>
      <c r="P156" s="224"/>
      <c r="R156" s="225"/>
    </row>
    <row r="157" spans="1:18" s="219" customFormat="1">
      <c r="A157" s="226"/>
      <c r="B157" s="217"/>
      <c r="C157" s="217"/>
      <c r="D157" s="276"/>
      <c r="E157" s="277"/>
      <c r="F157" s="278"/>
      <c r="G157" s="277"/>
      <c r="H157" s="100"/>
      <c r="J157" s="222"/>
      <c r="K157" s="223"/>
      <c r="N157" s="224"/>
      <c r="O157" s="224"/>
      <c r="P157" s="224"/>
      <c r="R157" s="225"/>
    </row>
    <row r="158" spans="1:18" s="281" customFormat="1" ht="29">
      <c r="A158" s="461" t="s">
        <v>258</v>
      </c>
      <c r="B158" s="280" t="s">
        <v>259</v>
      </c>
      <c r="I158" s="219"/>
      <c r="J158" s="282"/>
      <c r="K158" s="283"/>
      <c r="N158" s="284"/>
      <c r="O158" s="284"/>
      <c r="P158" s="284"/>
      <c r="R158" s="225"/>
    </row>
    <row r="159" spans="1:18" s="219" customFormat="1" ht="28">
      <c r="A159" s="201"/>
      <c r="B159" s="322" t="s">
        <v>260</v>
      </c>
      <c r="C159" s="287" t="s">
        <v>218</v>
      </c>
      <c r="D159" s="323">
        <f>2.3*31.22+2.6*55.81+3.5*(17.01+20.42)+3.7*22.18+65</f>
        <v>494.98300000000006</v>
      </c>
      <c r="F159" s="289"/>
      <c r="H159" s="289">
        <f>ROUND(F159*D159,2)</f>
        <v>0</v>
      </c>
      <c r="I159" s="206"/>
      <c r="J159" s="222"/>
      <c r="K159" s="223"/>
      <c r="N159" s="224"/>
      <c r="O159" s="224"/>
      <c r="P159" s="224"/>
      <c r="R159" s="274"/>
    </row>
    <row r="160" spans="1:18" s="219" customFormat="1">
      <c r="A160" s="285"/>
      <c r="B160" s="292"/>
      <c r="C160" s="292"/>
      <c r="D160" s="293"/>
      <c r="E160" s="293"/>
      <c r="F160" s="294"/>
      <c r="G160" s="293"/>
      <c r="H160" s="295"/>
      <c r="I160" s="290"/>
      <c r="J160" s="222"/>
      <c r="K160" s="223"/>
      <c r="N160" s="224"/>
      <c r="O160" s="224"/>
      <c r="P160" s="224"/>
      <c r="R160" s="291"/>
    </row>
    <row r="161" spans="1:18" s="219" customFormat="1" ht="17">
      <c r="A161" s="275"/>
      <c r="B161" s="296" t="s">
        <v>261</v>
      </c>
      <c r="C161" s="296"/>
      <c r="D161" s="229"/>
      <c r="E161" s="229"/>
      <c r="F161" s="297"/>
      <c r="G161" s="229"/>
      <c r="H161" s="298">
        <f>SUM(H156:H160)</f>
        <v>0</v>
      </c>
      <c r="I161" s="229"/>
      <c r="J161" s="299"/>
      <c r="K161" s="223"/>
      <c r="N161" s="224"/>
      <c r="O161" s="224"/>
      <c r="P161" s="224"/>
      <c r="R161" s="234"/>
    </row>
    <row r="162" spans="1:18" s="219" customFormat="1">
      <c r="A162" s="226"/>
      <c r="B162" s="292"/>
      <c r="C162" s="287"/>
      <c r="D162" s="203"/>
      <c r="E162" s="203"/>
      <c r="F162" s="301"/>
      <c r="G162" s="302"/>
      <c r="I162" s="302"/>
      <c r="K162" s="223"/>
      <c r="N162" s="224"/>
      <c r="O162" s="224"/>
      <c r="P162" s="224"/>
      <c r="R162" s="210"/>
    </row>
    <row r="163" spans="1:18" s="219" customFormat="1">
      <c r="A163" s="275" t="s">
        <v>262</v>
      </c>
      <c r="B163" s="217" t="s">
        <v>263</v>
      </c>
      <c r="C163" s="217"/>
      <c r="D163" s="218"/>
      <c r="F163" s="220"/>
      <c r="H163" s="221"/>
      <c r="J163" s="222"/>
      <c r="K163" s="223"/>
      <c r="N163" s="224"/>
      <c r="O163" s="224"/>
      <c r="P163" s="224"/>
      <c r="R163" s="225"/>
    </row>
    <row r="164" spans="1:18" s="219" customFormat="1">
      <c r="A164" s="226"/>
      <c r="B164" s="217"/>
      <c r="C164" s="217"/>
      <c r="D164" s="276"/>
      <c r="E164" s="277"/>
      <c r="F164" s="278"/>
      <c r="G164" s="277"/>
      <c r="H164" s="100"/>
      <c r="J164" s="222"/>
      <c r="K164" s="223"/>
      <c r="N164" s="224"/>
      <c r="O164" s="224"/>
      <c r="P164" s="224"/>
      <c r="R164" s="225"/>
    </row>
    <row r="165" spans="1:18" s="219" customFormat="1">
      <c r="A165" s="285"/>
      <c r="B165" s="292"/>
      <c r="C165" s="292"/>
      <c r="D165" s="293"/>
      <c r="E165" s="293"/>
      <c r="F165" s="294"/>
      <c r="G165" s="293"/>
      <c r="H165" s="295"/>
      <c r="I165" s="290"/>
      <c r="J165" s="222"/>
      <c r="K165" s="223"/>
      <c r="N165" s="224"/>
      <c r="O165" s="224"/>
      <c r="P165" s="224"/>
      <c r="R165" s="291"/>
    </row>
    <row r="166" spans="1:18" s="281" customFormat="1">
      <c r="A166" s="522" t="s">
        <v>579</v>
      </c>
      <c r="B166" s="280"/>
      <c r="I166" s="219"/>
      <c r="J166" s="282"/>
      <c r="K166" s="283"/>
      <c r="N166" s="284"/>
      <c r="O166" s="284"/>
      <c r="P166" s="284"/>
      <c r="R166" s="225"/>
    </row>
    <row r="167" spans="1:18" s="219" customFormat="1" ht="17" customHeight="1">
      <c r="A167" s="285"/>
      <c r="B167" s="523" t="s">
        <v>580</v>
      </c>
      <c r="I167" s="290"/>
      <c r="J167" s="222"/>
      <c r="K167" s="223"/>
      <c r="N167" s="224"/>
      <c r="O167" s="224"/>
      <c r="P167" s="224"/>
      <c r="R167" s="291"/>
    </row>
    <row r="168" spans="1:18" s="219" customFormat="1" ht="65.25" customHeight="1">
      <c r="A168" s="201"/>
      <c r="B168" s="322" t="s">
        <v>264</v>
      </c>
      <c r="C168" s="287" t="s">
        <v>243</v>
      </c>
      <c r="D168" s="323">
        <f>+((6+6.6)/2)*6.3+((6.6+3.4)/2)*19.09+((3.4+3.65)/2)*19.31+((3.65+3.9)/2)*20.37+((3.9+7.3)/2)*21.86+((7.3+1.3)/2)*21.49+((1.3+1.15)/2)*5.8+((1.15+1.15)/2)*12.82+((1.15+1.4)/2)*19.4+80</f>
        <v>621.51049999999998</v>
      </c>
      <c r="F168" s="463"/>
      <c r="H168" s="289">
        <f>ROUND(F168*D168,2)</f>
        <v>0</v>
      </c>
      <c r="I168" s="206"/>
      <c r="J168" s="222"/>
      <c r="K168" s="223"/>
      <c r="N168" s="224"/>
      <c r="O168" s="224"/>
      <c r="P168" s="224"/>
      <c r="R168" s="274"/>
    </row>
    <row r="169" spans="1:18" s="219" customFormat="1" ht="28">
      <c r="A169" s="285"/>
      <c r="B169" s="524" t="s">
        <v>581</v>
      </c>
      <c r="C169" s="292"/>
      <c r="D169" s="293"/>
      <c r="E169" s="293"/>
      <c r="F169" s="294"/>
      <c r="G169" s="293"/>
      <c r="H169" s="295"/>
      <c r="I169" s="290"/>
      <c r="J169" s="222"/>
      <c r="K169" s="223"/>
      <c r="N169" s="224"/>
      <c r="O169" s="224"/>
      <c r="P169" s="224"/>
      <c r="R169" s="291"/>
    </row>
    <row r="170" spans="1:18" s="281" customFormat="1">
      <c r="A170" s="461" t="s">
        <v>265</v>
      </c>
      <c r="B170" s="292"/>
      <c r="I170" s="219"/>
      <c r="J170" s="282"/>
      <c r="K170" s="283"/>
      <c r="N170" s="284"/>
      <c r="O170" s="284"/>
      <c r="P170" s="284"/>
      <c r="R170" s="225"/>
    </row>
    <row r="171" spans="1:18" s="219" customFormat="1" ht="29" customHeight="1">
      <c r="A171" s="285"/>
      <c r="B171" s="280" t="s">
        <v>266</v>
      </c>
      <c r="I171" s="290"/>
      <c r="J171" s="222"/>
      <c r="K171" s="223"/>
      <c r="N171" s="224"/>
      <c r="O171" s="224"/>
      <c r="P171" s="224"/>
      <c r="R171" s="291"/>
    </row>
    <row r="172" spans="1:18" s="219" customFormat="1" ht="42">
      <c r="A172" s="201"/>
      <c r="B172" s="286" t="s">
        <v>267</v>
      </c>
      <c r="C172" s="287" t="s">
        <v>243</v>
      </c>
      <c r="D172" s="323">
        <f>+((0.95+1)/2)*6.3+((1*1.1)/2)*19.09+((1.1+1.1)/2)*19.31+((1.1+1.6)/2)*20.37+((1.6+1.8)/2)*14+((2.8+2.9)/2)*3+((2.9+3.5)/2)*19.4+25</f>
        <v>184.8125</v>
      </c>
      <c r="F172" s="289"/>
      <c r="H172" s="289">
        <f>ROUND(F172*D172,2)</f>
        <v>0</v>
      </c>
      <c r="I172" s="206"/>
      <c r="J172" s="222"/>
      <c r="K172" s="223"/>
      <c r="N172" s="224"/>
      <c r="O172" s="224"/>
      <c r="P172" s="224"/>
      <c r="R172" s="274"/>
    </row>
    <row r="173" spans="1:18" s="219" customFormat="1" ht="56">
      <c r="A173" s="285"/>
      <c r="B173" s="322" t="s">
        <v>268</v>
      </c>
      <c r="C173" s="292"/>
      <c r="D173" s="293"/>
      <c r="E173" s="293"/>
      <c r="F173" s="294"/>
      <c r="G173" s="293"/>
      <c r="H173" s="295"/>
      <c r="I173" s="290"/>
      <c r="J173" s="222"/>
      <c r="K173" s="223"/>
      <c r="N173" s="224"/>
      <c r="O173" s="224"/>
      <c r="P173" s="224"/>
      <c r="R173" s="291"/>
    </row>
    <row r="174" spans="1:18" s="281" customFormat="1">
      <c r="A174" s="461" t="s">
        <v>269</v>
      </c>
      <c r="B174" s="292"/>
      <c r="I174" s="219"/>
      <c r="J174" s="282"/>
      <c r="K174" s="283"/>
      <c r="N174" s="284"/>
      <c r="O174" s="284"/>
      <c r="P174" s="284"/>
      <c r="R174" s="225"/>
    </row>
    <row r="175" spans="1:18" s="219" customFormat="1" ht="29">
      <c r="A175" s="285"/>
      <c r="B175" s="280" t="s">
        <v>270</v>
      </c>
      <c r="I175" s="290"/>
      <c r="J175" s="222"/>
      <c r="K175" s="223"/>
      <c r="N175" s="224"/>
      <c r="O175" s="224"/>
      <c r="P175" s="224"/>
      <c r="R175" s="291"/>
    </row>
    <row r="176" spans="1:18" s="219" customFormat="1" ht="28">
      <c r="A176" s="201"/>
      <c r="B176" s="286" t="s">
        <v>271</v>
      </c>
      <c r="C176" s="287" t="s">
        <v>243</v>
      </c>
      <c r="D176" s="323">
        <f>1.1*(6.3+19.09+5.73)+1.25*(13.58+20.37+21.86)+1.55*(10.62+6.39+0.92+19.4)+1.7*4.48+((1.7+1.5)/2)*5.8+1.5*12.82+30</f>
        <v>227.98200000000003</v>
      </c>
      <c r="F176" s="289"/>
      <c r="H176" s="289">
        <f>ROUND(F176*D176,2)</f>
        <v>0</v>
      </c>
      <c r="I176" s="206"/>
      <c r="J176" s="222"/>
      <c r="K176" s="223"/>
      <c r="N176" s="224"/>
      <c r="O176" s="224"/>
      <c r="P176" s="224"/>
      <c r="R176" s="274"/>
    </row>
    <row r="177" spans="1:18" s="219" customFormat="1" ht="56">
      <c r="A177" s="285"/>
      <c r="B177" s="322" t="s">
        <v>272</v>
      </c>
      <c r="C177" s="292"/>
      <c r="D177" s="293"/>
      <c r="E177" s="293"/>
      <c r="F177" s="294"/>
      <c r="G177" s="293"/>
      <c r="H177" s="295"/>
      <c r="I177" s="290"/>
      <c r="J177" s="222"/>
      <c r="K177" s="223"/>
      <c r="N177" s="224"/>
      <c r="O177" s="224"/>
      <c r="P177" s="224"/>
      <c r="R177" s="291"/>
    </row>
    <row r="178" spans="1:18" s="324" customFormat="1">
      <c r="A178" s="464" t="s">
        <v>273</v>
      </c>
      <c r="B178" s="292"/>
      <c r="I178" s="217"/>
      <c r="R178" s="225"/>
    </row>
    <row r="179" spans="1:18" s="217" customFormat="1" ht="28">
      <c r="A179" s="201"/>
      <c r="B179" s="312" t="s">
        <v>274</v>
      </c>
      <c r="C179" s="287" t="s">
        <v>276</v>
      </c>
      <c r="D179" s="325">
        <f>0.5*47+0.7*17.4+3.1*45+30</f>
        <v>205.18</v>
      </c>
      <c r="F179" s="289"/>
      <c r="H179" s="289">
        <f>ROUND(F179*D179,2)</f>
        <v>0</v>
      </c>
      <c r="I179" s="326"/>
      <c r="R179" s="274"/>
    </row>
    <row r="180" spans="1:18" s="324" customFormat="1">
      <c r="A180" s="464" t="s">
        <v>277</v>
      </c>
      <c r="B180" s="448" t="s">
        <v>275</v>
      </c>
      <c r="I180" s="217"/>
      <c r="R180" s="225"/>
    </row>
    <row r="181" spans="1:18" s="217" customFormat="1" ht="17">
      <c r="A181" s="201"/>
      <c r="B181" s="280" t="s">
        <v>278</v>
      </c>
      <c r="C181" s="287" t="s">
        <v>276</v>
      </c>
      <c r="D181" s="325">
        <f>1.1*(6.3+19.09+5.73)+1.25*(13.58+20.37+21.86)+1.55*(10.62+6.39+0.92+19.4)+1.7*4.48+((1.7+1.5)/2)*5.8+1.5*12.82+30</f>
        <v>227.98200000000003</v>
      </c>
      <c r="F181" s="289"/>
      <c r="H181" s="289">
        <f>ROUND(F181*D181,2)</f>
        <v>0</v>
      </c>
      <c r="I181" s="326"/>
      <c r="R181" s="274"/>
    </row>
    <row r="182" spans="1:18" s="217" customFormat="1" ht="56">
      <c r="A182" s="327"/>
      <c r="B182" s="448" t="s">
        <v>272</v>
      </c>
      <c r="C182" s="292"/>
      <c r="D182" s="293"/>
      <c r="E182" s="293"/>
      <c r="F182" s="294"/>
      <c r="G182" s="293"/>
      <c r="H182" s="291"/>
      <c r="I182" s="328"/>
      <c r="R182" s="291"/>
    </row>
    <row r="183" spans="1:18" s="219" customFormat="1" ht="33" customHeight="1">
      <c r="A183" s="275"/>
      <c r="B183" s="292"/>
      <c r="C183" s="296"/>
      <c r="D183" s="229"/>
      <c r="E183" s="229"/>
      <c r="F183" s="297"/>
      <c r="G183" s="229"/>
      <c r="H183" s="298"/>
      <c r="I183" s="229"/>
      <c r="J183" s="299"/>
      <c r="K183" s="223"/>
      <c r="N183" s="224"/>
      <c r="O183" s="224"/>
      <c r="P183" s="224"/>
      <c r="R183" s="234"/>
    </row>
    <row r="184" spans="1:18" s="219" customFormat="1" ht="34">
      <c r="A184" s="201"/>
      <c r="B184" s="296" t="s">
        <v>279</v>
      </c>
      <c r="C184" s="251"/>
      <c r="D184" s="271"/>
      <c r="E184" s="271"/>
      <c r="F184" s="272"/>
      <c r="G184" s="271"/>
      <c r="H184" s="298">
        <f>SUM(H168:H183)</f>
        <v>0</v>
      </c>
      <c r="I184" s="206"/>
      <c r="J184" s="222"/>
      <c r="K184" s="223"/>
      <c r="N184" s="224"/>
      <c r="O184" s="224"/>
      <c r="P184" s="224"/>
      <c r="R184" s="274"/>
    </row>
    <row r="185" spans="1:18" s="219" customFormat="1">
      <c r="A185" s="226"/>
      <c r="B185" s="251"/>
      <c r="C185" s="287"/>
      <c r="D185" s="203"/>
      <c r="E185" s="203"/>
      <c r="F185" s="301"/>
      <c r="G185" s="302"/>
      <c r="I185" s="302"/>
      <c r="K185" s="223"/>
      <c r="N185" s="224"/>
      <c r="O185" s="224"/>
      <c r="P185" s="224"/>
      <c r="R185" s="210"/>
    </row>
    <row r="186" spans="1:18" s="219" customFormat="1">
      <c r="A186" s="275" t="s">
        <v>280</v>
      </c>
      <c r="B186" s="292"/>
      <c r="C186" s="217"/>
      <c r="D186" s="218"/>
      <c r="F186" s="220"/>
      <c r="H186" s="221"/>
      <c r="J186" s="222"/>
      <c r="K186" s="223"/>
      <c r="N186" s="224"/>
      <c r="O186" s="224"/>
      <c r="P186" s="224"/>
      <c r="R186" s="225"/>
    </row>
    <row r="187" spans="1:18" s="219" customFormat="1">
      <c r="A187" s="226"/>
      <c r="B187" s="217" t="s">
        <v>281</v>
      </c>
      <c r="C187" s="217"/>
      <c r="D187" s="276"/>
      <c r="E187" s="277"/>
      <c r="F187" s="278"/>
      <c r="G187" s="277"/>
      <c r="H187" s="100"/>
      <c r="J187" s="222"/>
      <c r="K187" s="223"/>
      <c r="N187" s="224"/>
      <c r="O187" s="224"/>
      <c r="P187" s="224"/>
      <c r="R187" s="225"/>
    </row>
    <row r="188" spans="1:18" s="281" customFormat="1">
      <c r="A188" s="461" t="s">
        <v>282</v>
      </c>
      <c r="B188" s="217"/>
      <c r="I188" s="219"/>
      <c r="J188" s="282"/>
      <c r="K188" s="283"/>
      <c r="N188" s="284"/>
      <c r="O188" s="284"/>
      <c r="P188" s="284"/>
      <c r="R188" s="225"/>
    </row>
    <row r="189" spans="1:18" s="219" customFormat="1" ht="29">
      <c r="A189" s="285"/>
      <c r="B189" s="280" t="s">
        <v>283</v>
      </c>
      <c r="I189" s="290"/>
      <c r="J189" s="222"/>
      <c r="K189" s="223"/>
      <c r="N189" s="224"/>
      <c r="O189" s="224"/>
      <c r="P189" s="224"/>
      <c r="R189" s="291"/>
    </row>
    <row r="190" spans="1:18" s="219" customFormat="1" ht="28">
      <c r="A190" s="201"/>
      <c r="B190" s="286" t="s">
        <v>284</v>
      </c>
      <c r="C190" s="287" t="s">
        <v>218</v>
      </c>
      <c r="D190" s="325">
        <f>3*60+40</f>
        <v>220</v>
      </c>
      <c r="F190" s="463"/>
      <c r="H190" s="289">
        <f>ROUND(F190*D190,2)</f>
        <v>0</v>
      </c>
      <c r="I190" s="206"/>
      <c r="J190" s="222"/>
      <c r="K190" s="223"/>
      <c r="N190" s="224"/>
      <c r="O190" s="224"/>
      <c r="P190" s="224"/>
      <c r="R190" s="274"/>
    </row>
    <row r="191" spans="1:18" s="219" customFormat="1">
      <c r="A191" s="285"/>
      <c r="B191" s="448" t="s">
        <v>285</v>
      </c>
      <c r="C191" s="292"/>
      <c r="D191" s="293"/>
      <c r="E191" s="293"/>
      <c r="F191" s="294"/>
      <c r="G191" s="293"/>
      <c r="H191" s="295"/>
      <c r="I191" s="290"/>
      <c r="J191" s="222"/>
      <c r="K191" s="223"/>
      <c r="N191" s="224"/>
      <c r="O191" s="224"/>
      <c r="P191" s="224"/>
      <c r="R191" s="291"/>
    </row>
    <row r="192" spans="1:18" s="281" customFormat="1">
      <c r="A192" s="461" t="s">
        <v>286</v>
      </c>
      <c r="B192" s="292"/>
      <c r="I192" s="219"/>
      <c r="J192" s="282"/>
      <c r="K192" s="283"/>
      <c r="N192" s="284"/>
      <c r="O192" s="284"/>
      <c r="P192" s="284"/>
      <c r="R192" s="225"/>
    </row>
    <row r="193" spans="1:18" s="219" customFormat="1">
      <c r="A193" s="285"/>
      <c r="B193" s="280" t="s">
        <v>287</v>
      </c>
      <c r="I193" s="290"/>
      <c r="J193" s="222"/>
      <c r="K193" s="223"/>
      <c r="N193" s="224"/>
      <c r="O193" s="224"/>
      <c r="P193" s="224"/>
      <c r="R193" s="291"/>
    </row>
    <row r="194" spans="1:18" s="219" customFormat="1" ht="28">
      <c r="A194" s="201"/>
      <c r="B194" s="286" t="s">
        <v>288</v>
      </c>
      <c r="C194" s="287" t="s">
        <v>218</v>
      </c>
      <c r="D194" s="325">
        <f>3*60+40</f>
        <v>220</v>
      </c>
      <c r="F194" s="463"/>
      <c r="H194" s="289">
        <f>ROUND(F194*D194,2)</f>
        <v>0</v>
      </c>
      <c r="I194" s="206"/>
      <c r="J194" s="222"/>
      <c r="K194" s="223"/>
      <c r="N194" s="224"/>
      <c r="O194" s="224"/>
      <c r="P194" s="224"/>
      <c r="R194" s="274"/>
    </row>
    <row r="195" spans="1:18" s="219" customFormat="1">
      <c r="A195" s="285"/>
      <c r="B195" s="448" t="s">
        <v>285</v>
      </c>
      <c r="C195" s="292"/>
      <c r="D195" s="293"/>
      <c r="E195" s="293"/>
      <c r="F195" s="294"/>
      <c r="G195" s="293"/>
      <c r="H195" s="295"/>
      <c r="I195" s="290"/>
      <c r="J195" s="222"/>
      <c r="K195" s="223"/>
      <c r="N195" s="224"/>
      <c r="O195" s="224"/>
      <c r="P195" s="224"/>
      <c r="R195" s="291"/>
    </row>
    <row r="196" spans="1:18" s="219" customFormat="1" ht="16.5" customHeight="1">
      <c r="A196" s="275"/>
      <c r="B196" s="292"/>
      <c r="C196" s="296"/>
      <c r="D196" s="229"/>
      <c r="E196" s="229"/>
      <c r="F196" s="297"/>
      <c r="G196" s="229"/>
      <c r="H196" s="298"/>
      <c r="I196" s="229"/>
      <c r="J196" s="299"/>
      <c r="K196" s="223"/>
      <c r="N196" s="224"/>
      <c r="O196" s="224"/>
      <c r="P196" s="224"/>
      <c r="R196" s="234"/>
    </row>
    <row r="197" spans="1:18" s="219" customFormat="1" ht="16.5" customHeight="1">
      <c r="A197" s="201"/>
      <c r="B197" s="296" t="s">
        <v>289</v>
      </c>
      <c r="C197" s="251"/>
      <c r="D197" s="271"/>
      <c r="E197" s="271"/>
      <c r="F197" s="272"/>
      <c r="G197" s="271"/>
      <c r="H197" s="298">
        <f>SUM(H195+H190)</f>
        <v>0</v>
      </c>
      <c r="I197" s="206"/>
      <c r="J197" s="222"/>
      <c r="K197" s="223"/>
      <c r="N197" s="224"/>
      <c r="O197" s="224"/>
      <c r="P197" s="224"/>
      <c r="R197" s="274"/>
    </row>
    <row r="198" spans="1:18" s="219" customFormat="1">
      <c r="A198" s="226"/>
      <c r="B198" s="251"/>
      <c r="C198" s="287"/>
      <c r="D198" s="203"/>
      <c r="E198" s="203"/>
      <c r="F198" s="301"/>
      <c r="G198" s="302"/>
      <c r="I198" s="302"/>
      <c r="K198" s="223"/>
      <c r="N198" s="224"/>
      <c r="O198" s="224"/>
      <c r="P198" s="224"/>
      <c r="R198" s="210"/>
    </row>
    <row r="199" spans="1:18" s="219" customFormat="1">
      <c r="A199" s="201"/>
      <c r="B199" s="292"/>
      <c r="C199" s="251"/>
      <c r="D199" s="271"/>
      <c r="E199" s="271"/>
      <c r="F199" s="272"/>
      <c r="G199" s="271"/>
      <c r="I199" s="206"/>
      <c r="J199" s="222"/>
      <c r="K199" s="223"/>
      <c r="N199" s="224"/>
      <c r="O199" s="224"/>
      <c r="P199" s="224"/>
      <c r="R199" s="274"/>
    </row>
    <row r="200" spans="1:18" s="219" customFormat="1" ht="19.5" customHeight="1">
      <c r="A200" s="275"/>
      <c r="B200" s="296" t="s">
        <v>291</v>
      </c>
      <c r="C200" s="296"/>
      <c r="D200" s="229"/>
      <c r="E200" s="229"/>
      <c r="F200" s="297"/>
      <c r="G200" s="229"/>
      <c r="H200" s="317">
        <f>H197+H184+H161+H154</f>
        <v>0</v>
      </c>
      <c r="I200" s="229"/>
      <c r="J200" s="299"/>
      <c r="K200" s="223"/>
      <c r="N200" s="224"/>
      <c r="O200" s="224"/>
      <c r="P200" s="224"/>
      <c r="R200" s="234"/>
    </row>
    <row r="201" spans="1:18" s="219" customFormat="1" ht="15.75" customHeight="1">
      <c r="A201" s="226"/>
      <c r="C201" s="292"/>
      <c r="D201" s="203"/>
      <c r="E201" s="203"/>
      <c r="F201" s="301"/>
      <c r="G201" s="203"/>
      <c r="J201" s="222"/>
      <c r="K201" s="223"/>
      <c r="N201" s="224"/>
      <c r="O201" s="224"/>
      <c r="P201" s="224"/>
      <c r="R201" s="210"/>
    </row>
    <row r="202" spans="1:18" s="264" customFormat="1" ht="18">
      <c r="A202" s="261" t="s">
        <v>5</v>
      </c>
      <c r="B202" s="292"/>
      <c r="C202" s="262"/>
      <c r="D202" s="263"/>
      <c r="F202" s="265"/>
      <c r="J202" s="329"/>
      <c r="K202" s="330"/>
      <c r="N202" s="331"/>
      <c r="O202" s="331"/>
      <c r="P202" s="331"/>
      <c r="R202" s="266"/>
    </row>
    <row r="203" spans="1:18" s="219" customFormat="1" ht="18">
      <c r="A203" s="226"/>
      <c r="B203" s="262" t="s">
        <v>6</v>
      </c>
      <c r="C203" s="287"/>
      <c r="D203" s="203"/>
      <c r="E203" s="203"/>
      <c r="F203" s="301"/>
      <c r="G203" s="302"/>
      <c r="I203" s="302"/>
      <c r="K203" s="223"/>
      <c r="N203" s="224"/>
      <c r="O203" s="224"/>
      <c r="P203" s="224"/>
      <c r="R203" s="210"/>
    </row>
    <row r="204" spans="1:18" s="219" customFormat="1">
      <c r="A204" s="275" t="s">
        <v>292</v>
      </c>
      <c r="B204" s="292"/>
      <c r="C204" s="217"/>
      <c r="D204" s="218"/>
      <c r="F204" s="220"/>
      <c r="H204" s="221"/>
      <c r="J204" s="222"/>
      <c r="K204" s="223"/>
      <c r="N204" s="224"/>
      <c r="O204" s="224"/>
      <c r="P204" s="224"/>
      <c r="R204" s="225"/>
    </row>
    <row r="205" spans="1:18" s="219" customFormat="1">
      <c r="A205" s="226"/>
      <c r="B205" s="217" t="s">
        <v>293</v>
      </c>
      <c r="C205" s="217"/>
      <c r="D205" s="276"/>
      <c r="E205" s="277"/>
      <c r="F205" s="278"/>
      <c r="G205" s="277"/>
      <c r="H205" s="100"/>
      <c r="J205" s="222"/>
      <c r="K205" s="223"/>
      <c r="N205" s="224"/>
      <c r="O205" s="224"/>
      <c r="P205" s="224"/>
      <c r="R205" s="225"/>
    </row>
    <row r="206" spans="1:18" s="219" customFormat="1">
      <c r="A206" s="285"/>
      <c r="B206" s="217"/>
      <c r="C206" s="292"/>
      <c r="D206" s="293"/>
      <c r="E206" s="293"/>
      <c r="F206" s="294"/>
      <c r="G206" s="293"/>
      <c r="H206" s="295"/>
      <c r="I206" s="290"/>
      <c r="J206" s="222"/>
      <c r="K206" s="223"/>
      <c r="N206" s="224"/>
      <c r="O206" s="224"/>
      <c r="P206" s="224"/>
      <c r="R206" s="291"/>
    </row>
    <row r="207" spans="1:18" s="306" customFormat="1">
      <c r="A207" s="303" t="s">
        <v>294</v>
      </c>
      <c r="B207" s="292"/>
      <c r="C207" s="304"/>
      <c r="D207" s="305"/>
      <c r="F207" s="307"/>
      <c r="H207" s="308"/>
      <c r="J207" s="309"/>
      <c r="K207" s="310"/>
      <c r="N207" s="311"/>
      <c r="O207" s="311"/>
      <c r="P207" s="311"/>
      <c r="R207" s="308"/>
    </row>
    <row r="208" spans="1:18" s="219" customFormat="1">
      <c r="A208" s="226"/>
      <c r="B208" s="304" t="s">
        <v>295</v>
      </c>
      <c r="C208" s="217"/>
      <c r="D208" s="276"/>
      <c r="E208" s="277"/>
      <c r="F208" s="278"/>
      <c r="G208" s="277"/>
      <c r="H208" s="100"/>
      <c r="J208" s="222"/>
      <c r="K208" s="223"/>
      <c r="N208" s="224"/>
      <c r="O208" s="224"/>
      <c r="P208" s="224"/>
      <c r="R208" s="225"/>
    </row>
    <row r="209" spans="1:18" s="281" customFormat="1">
      <c r="A209" s="465" t="s">
        <v>296</v>
      </c>
      <c r="B209" s="217"/>
      <c r="I209" s="219"/>
      <c r="J209" s="282"/>
      <c r="K209" s="283"/>
      <c r="N209" s="284"/>
      <c r="O209" s="284"/>
      <c r="P209" s="284"/>
      <c r="R209" s="225"/>
    </row>
    <row r="210" spans="1:18" s="219" customFormat="1" ht="42">
      <c r="A210" s="285"/>
      <c r="B210" s="332" t="s">
        <v>297</v>
      </c>
      <c r="I210" s="290"/>
      <c r="J210" s="222"/>
      <c r="K210" s="223"/>
      <c r="N210" s="224"/>
      <c r="O210" s="224"/>
      <c r="P210" s="224"/>
      <c r="R210" s="291"/>
    </row>
    <row r="211" spans="1:18" s="219" customFormat="1" ht="42">
      <c r="A211" s="201"/>
      <c r="B211" s="286" t="s">
        <v>298</v>
      </c>
      <c r="C211" s="287" t="s">
        <v>218</v>
      </c>
      <c r="D211" s="313">
        <f>1.15*46.03+1.45*17.1+20</f>
        <v>97.729500000000002</v>
      </c>
      <c r="F211" s="463"/>
      <c r="H211" s="463">
        <f>ROUND(F211*D211,2)</f>
        <v>0</v>
      </c>
      <c r="I211" s="206"/>
      <c r="J211" s="222"/>
      <c r="K211" s="223"/>
      <c r="N211" s="224"/>
      <c r="O211" s="224"/>
      <c r="P211" s="224"/>
      <c r="R211" s="274"/>
    </row>
    <row r="212" spans="1:18" s="219" customFormat="1">
      <c r="A212" s="285"/>
      <c r="B212" s="314" t="s">
        <v>299</v>
      </c>
      <c r="C212" s="292"/>
      <c r="D212" s="293"/>
      <c r="E212" s="293"/>
      <c r="F212" s="294"/>
      <c r="G212" s="293"/>
      <c r="H212" s="295"/>
      <c r="I212" s="290"/>
      <c r="J212" s="222"/>
      <c r="K212" s="223"/>
      <c r="N212" s="224"/>
      <c r="O212" s="224"/>
      <c r="P212" s="224"/>
      <c r="R212" s="291"/>
    </row>
    <row r="213" spans="1:18" s="219" customFormat="1" ht="15" customHeight="1">
      <c r="A213" s="275"/>
      <c r="B213" s="292"/>
      <c r="C213" s="296"/>
      <c r="D213" s="229"/>
      <c r="E213" s="229"/>
      <c r="F213" s="297"/>
      <c r="G213" s="229"/>
      <c r="H213" s="298"/>
      <c r="I213" s="229"/>
      <c r="J213" s="299"/>
      <c r="K213" s="223"/>
      <c r="N213" s="224"/>
      <c r="O213" s="224"/>
      <c r="P213" s="224"/>
      <c r="R213" s="234"/>
    </row>
    <row r="214" spans="1:18" s="219" customFormat="1" ht="17">
      <c r="A214" s="201"/>
      <c r="B214" s="296" t="s">
        <v>300</v>
      </c>
      <c r="C214" s="251"/>
      <c r="D214" s="271"/>
      <c r="E214" s="271"/>
      <c r="F214" s="272"/>
      <c r="G214" s="271"/>
      <c r="H214" s="298">
        <f>SUM(H207:H213)</f>
        <v>0</v>
      </c>
      <c r="I214" s="206"/>
      <c r="J214" s="222"/>
      <c r="K214" s="223"/>
      <c r="N214" s="224"/>
      <c r="O214" s="224"/>
      <c r="P214" s="224"/>
      <c r="R214" s="274"/>
    </row>
    <row r="215" spans="1:18" s="219" customFormat="1">
      <c r="A215" s="275" t="s">
        <v>301</v>
      </c>
      <c r="B215" s="251"/>
      <c r="C215" s="217"/>
      <c r="D215" s="218"/>
      <c r="F215" s="220"/>
      <c r="H215" s="221"/>
      <c r="J215" s="222"/>
      <c r="K215" s="223"/>
      <c r="N215" s="224"/>
      <c r="O215" s="224"/>
      <c r="P215" s="224"/>
      <c r="R215" s="225"/>
    </row>
    <row r="216" spans="1:18" s="219" customFormat="1">
      <c r="A216" s="226"/>
      <c r="B216" s="217" t="s">
        <v>302</v>
      </c>
      <c r="C216" s="217"/>
      <c r="D216" s="276"/>
      <c r="E216" s="277"/>
      <c r="F216" s="278"/>
      <c r="G216" s="277"/>
      <c r="H216" s="100"/>
      <c r="J216" s="222"/>
      <c r="K216" s="223"/>
      <c r="N216" s="224"/>
      <c r="O216" s="224"/>
      <c r="P216" s="224"/>
      <c r="R216" s="225"/>
    </row>
    <row r="217" spans="1:18" s="306" customFormat="1">
      <c r="A217" s="303" t="s">
        <v>303</v>
      </c>
      <c r="B217" s="217"/>
      <c r="C217" s="304"/>
      <c r="D217" s="305"/>
      <c r="F217" s="307"/>
      <c r="H217" s="308"/>
      <c r="J217" s="309"/>
      <c r="K217" s="310"/>
      <c r="N217" s="311"/>
      <c r="O217" s="311"/>
      <c r="P217" s="311"/>
      <c r="R217" s="308"/>
    </row>
    <row r="218" spans="1:18" s="219" customFormat="1">
      <c r="A218" s="226"/>
      <c r="B218" s="304" t="s">
        <v>304</v>
      </c>
      <c r="C218" s="217"/>
      <c r="D218" s="276"/>
      <c r="E218" s="277"/>
      <c r="F218" s="278"/>
      <c r="G218" s="277"/>
      <c r="H218" s="100"/>
      <c r="J218" s="222"/>
      <c r="K218" s="223"/>
      <c r="N218" s="224"/>
      <c r="O218" s="224"/>
      <c r="P218" s="224"/>
      <c r="R218" s="225"/>
    </row>
    <row r="219" spans="1:18" s="281" customFormat="1">
      <c r="A219" s="465" t="s">
        <v>305</v>
      </c>
      <c r="B219" s="217"/>
      <c r="I219" s="219"/>
      <c r="J219" s="282"/>
      <c r="K219" s="283"/>
      <c r="N219" s="284"/>
      <c r="O219" s="284"/>
      <c r="P219" s="284"/>
      <c r="R219" s="225"/>
    </row>
    <row r="220" spans="1:18" s="219" customFormat="1" ht="42">
      <c r="A220" s="285"/>
      <c r="B220" s="332" t="s">
        <v>306</v>
      </c>
      <c r="I220" s="290"/>
      <c r="J220" s="222"/>
      <c r="K220" s="223"/>
      <c r="N220" s="224"/>
      <c r="O220" s="224"/>
      <c r="P220" s="224"/>
      <c r="R220" s="291"/>
    </row>
    <row r="221" spans="1:18" s="219" customFormat="1" ht="16.5" customHeight="1">
      <c r="A221" s="201"/>
      <c r="B221" s="286" t="s">
        <v>307</v>
      </c>
      <c r="C221" s="287" t="s">
        <v>233</v>
      </c>
      <c r="D221" s="313">
        <v>80</v>
      </c>
      <c r="F221" s="463"/>
      <c r="H221" s="487">
        <f>ROUND(F221*D221,2)</f>
        <v>0</v>
      </c>
      <c r="I221" s="206"/>
      <c r="J221" s="222"/>
      <c r="K221" s="223"/>
      <c r="N221" s="224"/>
      <c r="O221" s="224"/>
      <c r="P221" s="224"/>
      <c r="R221" s="274"/>
    </row>
    <row r="222" spans="1:18" s="219" customFormat="1">
      <c r="A222" s="226"/>
      <c r="B222" s="314">
        <v>80</v>
      </c>
      <c r="C222" s="217"/>
      <c r="D222" s="276"/>
      <c r="E222" s="277"/>
      <c r="F222" s="278"/>
      <c r="G222" s="277"/>
      <c r="J222" s="222"/>
      <c r="K222" s="223"/>
      <c r="N222" s="224"/>
      <c r="O222" s="224"/>
      <c r="P222" s="224"/>
      <c r="R222" s="225"/>
    </row>
    <row r="223" spans="1:18" s="219" customFormat="1" ht="15" customHeight="1">
      <c r="A223" s="275"/>
      <c r="B223" s="217"/>
      <c r="C223" s="296"/>
      <c r="D223" s="229"/>
      <c r="E223" s="229"/>
      <c r="F223" s="297"/>
      <c r="G223" s="229"/>
      <c r="H223" s="298"/>
      <c r="I223" s="229"/>
      <c r="J223" s="299"/>
      <c r="K223" s="223"/>
      <c r="N223" s="224"/>
      <c r="O223" s="224"/>
      <c r="P223" s="224"/>
      <c r="R223" s="234"/>
    </row>
    <row r="224" spans="1:18" s="219" customFormat="1" ht="17">
      <c r="A224" s="201"/>
      <c r="B224" s="296" t="s">
        <v>308</v>
      </c>
      <c r="C224" s="251"/>
      <c r="D224" s="271"/>
      <c r="E224" s="271"/>
      <c r="F224" s="272"/>
      <c r="G224" s="271"/>
      <c r="H224" s="298">
        <f>SUM(H221:H222)</f>
        <v>0</v>
      </c>
      <c r="I224" s="206"/>
      <c r="J224" s="222"/>
      <c r="K224" s="223"/>
      <c r="N224" s="224"/>
      <c r="O224" s="224"/>
      <c r="P224" s="224"/>
      <c r="R224" s="274"/>
    </row>
    <row r="225" spans="1:18" s="219" customFormat="1" ht="34">
      <c r="A225" s="275"/>
      <c r="B225" s="477" t="s">
        <v>309</v>
      </c>
      <c r="C225" s="296"/>
      <c r="D225" s="229"/>
      <c r="E225" s="229"/>
      <c r="F225" s="297"/>
      <c r="G225" s="229"/>
      <c r="H225" s="317">
        <f>H224+H214</f>
        <v>0</v>
      </c>
      <c r="I225" s="229"/>
      <c r="J225" s="299"/>
      <c r="K225" s="223"/>
      <c r="N225" s="224"/>
      <c r="O225" s="224"/>
      <c r="P225" s="224"/>
      <c r="R225" s="234"/>
    </row>
    <row r="226" spans="1:18" s="219" customFormat="1" ht="15.75" customHeight="1">
      <c r="A226" s="201"/>
      <c r="C226" s="251"/>
      <c r="D226" s="271"/>
      <c r="E226" s="271"/>
      <c r="F226" s="272"/>
      <c r="G226" s="271"/>
      <c r="J226" s="222"/>
      <c r="K226" s="223"/>
      <c r="N226" s="224"/>
      <c r="O226" s="224"/>
      <c r="P226" s="224"/>
      <c r="R226" s="210"/>
    </row>
    <row r="227" spans="1:18" s="219" customFormat="1">
      <c r="A227" s="201"/>
      <c r="B227" s="251"/>
      <c r="C227" s="251"/>
      <c r="D227" s="271"/>
      <c r="E227" s="271"/>
      <c r="F227" s="272"/>
      <c r="G227" s="271"/>
      <c r="I227" s="206"/>
      <c r="J227" s="222"/>
      <c r="K227" s="223"/>
      <c r="N227" s="224"/>
      <c r="O227" s="224"/>
      <c r="P227" s="224"/>
      <c r="R227" s="274"/>
    </row>
    <row r="228" spans="1:18" s="264" customFormat="1" ht="18">
      <c r="A228" s="261" t="s">
        <v>7</v>
      </c>
      <c r="B228" s="251"/>
      <c r="C228" s="262"/>
      <c r="D228" s="263"/>
      <c r="F228" s="265"/>
      <c r="J228" s="329"/>
      <c r="K228" s="330"/>
      <c r="N228" s="331"/>
      <c r="O228" s="331"/>
      <c r="P228" s="331"/>
      <c r="R228" s="266"/>
    </row>
    <row r="229" spans="1:18" s="219" customFormat="1" ht="18">
      <c r="A229" s="226"/>
      <c r="B229" s="262" t="s">
        <v>8</v>
      </c>
      <c r="C229" s="287"/>
      <c r="D229" s="203"/>
      <c r="E229" s="203"/>
      <c r="F229" s="301"/>
      <c r="G229" s="302"/>
      <c r="I229" s="302"/>
      <c r="K229" s="223"/>
      <c r="N229" s="224"/>
      <c r="O229" s="224"/>
      <c r="P229" s="224"/>
      <c r="R229" s="210"/>
    </row>
    <row r="230" spans="1:18" s="219" customFormat="1">
      <c r="A230" s="275" t="s">
        <v>310</v>
      </c>
      <c r="B230" s="292"/>
      <c r="C230" s="217"/>
      <c r="D230" s="218"/>
      <c r="F230" s="220"/>
      <c r="H230" s="221"/>
      <c r="J230" s="222"/>
      <c r="K230" s="223"/>
      <c r="N230" s="224"/>
      <c r="O230" s="224"/>
      <c r="P230" s="224"/>
      <c r="R230" s="225"/>
    </row>
    <row r="231" spans="1:18" s="219" customFormat="1">
      <c r="A231" s="226"/>
      <c r="B231" s="217" t="s">
        <v>311</v>
      </c>
      <c r="C231" s="217"/>
      <c r="D231" s="276"/>
      <c r="E231" s="277"/>
      <c r="F231" s="278"/>
      <c r="G231" s="277"/>
      <c r="H231" s="100"/>
      <c r="J231" s="222"/>
      <c r="K231" s="223"/>
      <c r="N231" s="224"/>
      <c r="O231" s="224"/>
      <c r="P231" s="224"/>
      <c r="R231" s="225"/>
    </row>
    <row r="232" spans="1:18" s="281" customFormat="1" ht="55.5" customHeight="1">
      <c r="A232" s="461" t="s">
        <v>312</v>
      </c>
      <c r="B232" s="217"/>
      <c r="I232" s="219"/>
      <c r="J232" s="282"/>
      <c r="K232" s="283"/>
      <c r="N232" s="284"/>
      <c r="O232" s="284"/>
      <c r="P232" s="284"/>
      <c r="R232" s="225"/>
    </row>
    <row r="233" spans="1:18" s="219" customFormat="1" ht="56">
      <c r="A233" s="285"/>
      <c r="B233" s="332" t="s">
        <v>313</v>
      </c>
      <c r="I233" s="290"/>
      <c r="J233" s="222"/>
      <c r="K233" s="223"/>
      <c r="N233" s="224"/>
      <c r="O233" s="224"/>
      <c r="P233" s="224"/>
      <c r="R233" s="291"/>
    </row>
    <row r="234" spans="1:18" s="219" customFormat="1" ht="28">
      <c r="A234" s="201"/>
      <c r="B234" s="286" t="s">
        <v>290</v>
      </c>
      <c r="C234" s="287" t="s">
        <v>314</v>
      </c>
      <c r="D234" s="288">
        <v>147</v>
      </c>
      <c r="F234" s="289"/>
      <c r="H234" s="463">
        <f>ROUND(F234*D234,2)</f>
        <v>0</v>
      </c>
      <c r="I234" s="206"/>
      <c r="J234" s="222"/>
      <c r="K234" s="223"/>
      <c r="N234" s="224"/>
      <c r="O234" s="224"/>
      <c r="P234" s="224"/>
      <c r="R234" s="274"/>
    </row>
    <row r="235" spans="1:18" s="219" customFormat="1">
      <c r="A235" s="285"/>
      <c r="B235" s="448">
        <v>147</v>
      </c>
      <c r="C235" s="292"/>
      <c r="D235" s="293"/>
      <c r="E235" s="293"/>
      <c r="F235" s="294"/>
      <c r="G235" s="293"/>
      <c r="H235" s="295"/>
      <c r="I235" s="290"/>
      <c r="J235" s="222"/>
      <c r="K235" s="223"/>
      <c r="N235" s="224"/>
      <c r="O235" s="224"/>
      <c r="P235" s="224"/>
      <c r="R235" s="291"/>
    </row>
    <row r="236" spans="1:18" s="281" customFormat="1" ht="44.25" customHeight="1">
      <c r="A236" s="461" t="s">
        <v>312</v>
      </c>
      <c r="B236" s="292"/>
      <c r="I236" s="219"/>
      <c r="J236" s="282"/>
      <c r="K236" s="283"/>
      <c r="N236" s="284"/>
      <c r="O236" s="284"/>
      <c r="P236" s="284"/>
      <c r="R236" s="225"/>
    </row>
    <row r="237" spans="1:18" s="219" customFormat="1" ht="42">
      <c r="A237" s="285"/>
      <c r="B237" s="332" t="s">
        <v>315</v>
      </c>
      <c r="I237" s="290"/>
      <c r="J237" s="222"/>
      <c r="K237" s="223"/>
      <c r="N237" s="224"/>
      <c r="O237" s="224"/>
      <c r="P237" s="224"/>
      <c r="R237" s="291"/>
    </row>
    <row r="238" spans="1:18" s="219" customFormat="1" ht="28">
      <c r="A238" s="201"/>
      <c r="B238" s="286" t="s">
        <v>290</v>
      </c>
      <c r="C238" s="287" t="s">
        <v>314</v>
      </c>
      <c r="D238" s="288">
        <v>147</v>
      </c>
      <c r="F238" s="289"/>
      <c r="H238" s="487">
        <f>ROUND(F238*D238,2)</f>
        <v>0</v>
      </c>
      <c r="I238" s="206"/>
      <c r="J238" s="222"/>
      <c r="K238" s="223"/>
      <c r="N238" s="224"/>
      <c r="O238" s="224"/>
      <c r="P238" s="224"/>
      <c r="R238" s="274"/>
    </row>
    <row r="239" spans="1:18" s="219" customFormat="1">
      <c r="A239" s="285"/>
      <c r="B239" s="448">
        <v>147</v>
      </c>
      <c r="C239" s="292"/>
      <c r="D239" s="293"/>
      <c r="E239" s="293"/>
      <c r="F239" s="294"/>
      <c r="G239" s="293"/>
      <c r="H239" s="295"/>
      <c r="I239" s="290"/>
      <c r="J239" s="222"/>
      <c r="K239" s="223"/>
      <c r="N239" s="224"/>
      <c r="O239" s="224"/>
      <c r="P239" s="224"/>
      <c r="R239" s="291"/>
    </row>
    <row r="240" spans="1:18" s="219" customFormat="1" ht="30.75" customHeight="1">
      <c r="A240" s="275"/>
      <c r="B240" s="292"/>
      <c r="C240" s="296"/>
      <c r="D240" s="229"/>
      <c r="E240" s="229"/>
      <c r="F240" s="297"/>
      <c r="G240" s="229"/>
      <c r="H240" s="488"/>
      <c r="I240" s="229"/>
      <c r="J240" s="299"/>
      <c r="K240" s="223"/>
      <c r="N240" s="224"/>
      <c r="O240" s="224"/>
      <c r="P240" s="224"/>
      <c r="R240" s="234"/>
    </row>
    <row r="241" spans="1:18" s="219" customFormat="1" ht="34">
      <c r="A241" s="201"/>
      <c r="B241" s="296" t="s">
        <v>316</v>
      </c>
      <c r="C241" s="251"/>
      <c r="D241" s="271"/>
      <c r="E241" s="271"/>
      <c r="F241" s="272"/>
      <c r="G241" s="271"/>
      <c r="H241" s="298">
        <f>SUM(H233:H239)</f>
        <v>0</v>
      </c>
      <c r="I241" s="206"/>
      <c r="J241" s="222"/>
      <c r="K241" s="223"/>
      <c r="N241" s="224"/>
      <c r="O241" s="224"/>
      <c r="P241" s="224"/>
      <c r="R241" s="274"/>
    </row>
    <row r="242" spans="1:18" s="219" customFormat="1">
      <c r="A242" s="275" t="s">
        <v>317</v>
      </c>
      <c r="B242" s="251"/>
      <c r="C242" s="217"/>
      <c r="D242" s="218"/>
      <c r="F242" s="220"/>
      <c r="H242" s="221"/>
      <c r="J242" s="222"/>
      <c r="K242" s="223"/>
      <c r="N242" s="224"/>
      <c r="O242" s="224"/>
      <c r="P242" s="224"/>
      <c r="R242" s="225"/>
    </row>
    <row r="243" spans="1:18" s="219" customFormat="1">
      <c r="A243" s="226"/>
      <c r="B243" s="217" t="s">
        <v>318</v>
      </c>
      <c r="C243" s="217"/>
      <c r="D243" s="276"/>
      <c r="E243" s="277"/>
      <c r="F243" s="278"/>
      <c r="G243" s="277"/>
      <c r="H243" s="100"/>
      <c r="J243" s="222"/>
      <c r="K243" s="223"/>
      <c r="N243" s="224"/>
      <c r="O243" s="224"/>
      <c r="P243" s="224"/>
      <c r="R243" s="225"/>
    </row>
    <row r="244" spans="1:18" s="281" customFormat="1" ht="45" customHeight="1">
      <c r="A244" s="461" t="s">
        <v>319</v>
      </c>
      <c r="B244" s="217"/>
      <c r="I244" s="219"/>
      <c r="J244" s="282"/>
      <c r="K244" s="283"/>
      <c r="N244" s="284"/>
      <c r="O244" s="284"/>
      <c r="P244" s="284"/>
      <c r="R244" s="225"/>
    </row>
    <row r="245" spans="1:18" s="219" customFormat="1" ht="42">
      <c r="A245" s="285"/>
      <c r="B245" s="332" t="s">
        <v>126</v>
      </c>
      <c r="I245" s="290"/>
      <c r="J245" s="222"/>
      <c r="K245" s="223"/>
      <c r="N245" s="224"/>
      <c r="O245" s="224"/>
      <c r="P245" s="224"/>
      <c r="R245" s="291"/>
    </row>
    <row r="246" spans="1:18" s="219" customFormat="1" ht="56">
      <c r="A246" s="201"/>
      <c r="B246" s="286" t="s">
        <v>320</v>
      </c>
      <c r="C246" s="287" t="s">
        <v>25</v>
      </c>
      <c r="D246" s="288">
        <v>2</v>
      </c>
      <c r="F246" s="289"/>
      <c r="H246" s="463">
        <f>ROUND(F246*D246,2)</f>
        <v>0</v>
      </c>
      <c r="I246" s="206"/>
      <c r="J246" s="222"/>
      <c r="K246" s="223"/>
      <c r="N246" s="224"/>
      <c r="O246" s="224"/>
      <c r="P246" s="224"/>
      <c r="R246" s="274"/>
    </row>
    <row r="247" spans="1:18" s="219" customFormat="1">
      <c r="A247" s="285"/>
      <c r="B247" s="448">
        <v>2</v>
      </c>
      <c r="C247" s="292"/>
      <c r="D247" s="293"/>
      <c r="E247" s="293"/>
      <c r="F247" s="294"/>
      <c r="G247" s="293"/>
      <c r="H247" s="295"/>
      <c r="I247" s="290"/>
      <c r="J247" s="222"/>
      <c r="K247" s="223"/>
      <c r="N247" s="224"/>
      <c r="O247" s="224"/>
      <c r="P247" s="224"/>
      <c r="R247" s="291"/>
    </row>
    <row r="248" spans="1:18" s="219" customFormat="1">
      <c r="A248" s="275"/>
      <c r="B248" s="292"/>
      <c r="C248" s="296"/>
      <c r="D248" s="229"/>
      <c r="E248" s="229"/>
      <c r="F248" s="297"/>
      <c r="G248" s="229"/>
      <c r="H248" s="298"/>
      <c r="I248" s="229"/>
      <c r="J248" s="299"/>
      <c r="K248" s="223"/>
      <c r="N248" s="224"/>
      <c r="O248" s="224"/>
      <c r="P248" s="224"/>
      <c r="R248" s="234"/>
    </row>
    <row r="249" spans="1:18" s="219" customFormat="1" ht="17">
      <c r="A249" s="201"/>
      <c r="B249" s="296" t="s">
        <v>321</v>
      </c>
      <c r="C249" s="251"/>
      <c r="D249" s="271"/>
      <c r="E249" s="271"/>
      <c r="F249" s="272"/>
      <c r="G249" s="271"/>
      <c r="H249" s="298">
        <f>SUM(H245:H248)</f>
        <v>0</v>
      </c>
      <c r="I249" s="206"/>
      <c r="J249" s="222"/>
      <c r="K249" s="223"/>
      <c r="N249" s="224"/>
      <c r="O249" s="224"/>
      <c r="P249" s="224"/>
      <c r="R249" s="274"/>
    </row>
    <row r="250" spans="1:18" s="219" customFormat="1">
      <c r="A250" s="201"/>
      <c r="B250" s="251"/>
      <c r="C250" s="251"/>
      <c r="D250" s="271"/>
      <c r="E250" s="271"/>
      <c r="F250" s="272"/>
      <c r="G250" s="271"/>
      <c r="I250" s="206"/>
      <c r="J250" s="222"/>
      <c r="K250" s="223"/>
      <c r="N250" s="224"/>
      <c r="O250" s="224"/>
      <c r="P250" s="224"/>
      <c r="R250" s="274"/>
    </row>
    <row r="251" spans="1:18" s="219" customFormat="1" ht="17">
      <c r="A251" s="275"/>
      <c r="B251" s="296" t="s">
        <v>322</v>
      </c>
      <c r="C251" s="296"/>
      <c r="D251" s="229"/>
      <c r="E251" s="229"/>
      <c r="F251" s="297"/>
      <c r="G251" s="229"/>
      <c r="H251" s="333">
        <f>+H241+H249</f>
        <v>0</v>
      </c>
      <c r="I251" s="229"/>
      <c r="J251" s="299"/>
      <c r="K251" s="223"/>
      <c r="N251" s="224"/>
      <c r="O251" s="224"/>
      <c r="P251" s="224"/>
      <c r="R251" s="234"/>
    </row>
    <row r="252" spans="1:18" s="219" customFormat="1" ht="15.75" customHeight="1">
      <c r="A252" s="201"/>
      <c r="C252" s="251"/>
      <c r="D252" s="271"/>
      <c r="E252" s="271"/>
      <c r="F252" s="272"/>
      <c r="G252" s="271"/>
      <c r="J252" s="222"/>
      <c r="K252" s="223"/>
      <c r="N252" s="224"/>
      <c r="O252" s="224"/>
      <c r="P252" s="224"/>
      <c r="R252" s="210"/>
    </row>
    <row r="253" spans="1:18" s="264" customFormat="1" ht="18">
      <c r="A253" s="261" t="s">
        <v>180</v>
      </c>
      <c r="B253" s="251"/>
      <c r="C253" s="262"/>
      <c r="D253" s="263"/>
      <c r="F253" s="265"/>
      <c r="J253" s="329"/>
      <c r="K253" s="330"/>
      <c r="N253" s="331"/>
      <c r="O253" s="331"/>
      <c r="P253" s="331"/>
      <c r="R253" s="266"/>
    </row>
    <row r="254" spans="1:18" s="219" customFormat="1" ht="18">
      <c r="A254" s="226"/>
      <c r="B254" s="262" t="s">
        <v>181</v>
      </c>
      <c r="C254" s="287"/>
      <c r="D254" s="203"/>
      <c r="E254" s="203"/>
      <c r="F254" s="301"/>
      <c r="G254" s="302"/>
      <c r="I254" s="302"/>
      <c r="K254" s="223"/>
      <c r="N254" s="224"/>
      <c r="O254" s="224"/>
      <c r="P254" s="224"/>
      <c r="R254" s="210"/>
    </row>
    <row r="255" spans="1:18" s="219" customFormat="1">
      <c r="A255" s="275" t="s">
        <v>323</v>
      </c>
      <c r="B255" s="292"/>
      <c r="C255" s="217"/>
      <c r="D255" s="218"/>
      <c r="F255" s="220"/>
      <c r="H255" s="221"/>
      <c r="J255" s="222"/>
      <c r="K255" s="223"/>
      <c r="N255" s="224"/>
      <c r="O255" s="224"/>
      <c r="P255" s="224"/>
      <c r="R255" s="225"/>
    </row>
    <row r="256" spans="1:18" s="219" customFormat="1">
      <c r="A256" s="226"/>
      <c r="B256" s="217" t="s">
        <v>324</v>
      </c>
      <c r="C256" s="217"/>
      <c r="D256" s="276"/>
      <c r="E256" s="277"/>
      <c r="F256" s="278"/>
      <c r="G256" s="277"/>
      <c r="H256" s="100"/>
      <c r="J256" s="222"/>
      <c r="K256" s="223"/>
      <c r="N256" s="224"/>
      <c r="O256" s="224"/>
      <c r="P256" s="224"/>
      <c r="R256" s="225"/>
    </row>
    <row r="257" spans="1:18" s="281" customFormat="1" ht="30" customHeight="1">
      <c r="A257" s="461" t="s">
        <v>325</v>
      </c>
      <c r="B257" s="217"/>
      <c r="I257" s="219"/>
      <c r="J257" s="282"/>
      <c r="K257" s="283"/>
      <c r="N257" s="284"/>
      <c r="O257" s="284"/>
      <c r="P257" s="284"/>
      <c r="R257" s="225"/>
    </row>
    <row r="258" spans="1:18" s="219" customFormat="1">
      <c r="A258" s="285"/>
      <c r="B258" s="332" t="s">
        <v>326</v>
      </c>
      <c r="I258" s="290"/>
      <c r="J258" s="222"/>
      <c r="K258" s="223"/>
      <c r="N258" s="224"/>
      <c r="O258" s="224"/>
      <c r="P258" s="224"/>
      <c r="R258" s="291"/>
    </row>
    <row r="259" spans="1:18" s="219" customFormat="1" ht="52.5" customHeight="1">
      <c r="A259" s="201"/>
      <c r="B259" s="286" t="s">
        <v>327</v>
      </c>
      <c r="C259" s="287" t="s">
        <v>218</v>
      </c>
      <c r="D259" s="323">
        <f>+(0.3+0.3)*31.12+(0.4+0.4)*55.81+(0.5*0.5)*(17.01+22.18+20.32)+3.3*0.5+2.1*0.3+2.4*0.4+3.3*0.5+3.5*0.5+16</f>
        <v>100.83750000000001</v>
      </c>
      <c r="F259" s="289"/>
      <c r="H259" s="463">
        <f>ROUND(F259*D259,2)</f>
        <v>0</v>
      </c>
      <c r="I259" s="206"/>
      <c r="K259" s="223"/>
      <c r="N259" s="224"/>
      <c r="O259" s="224"/>
      <c r="P259" s="224"/>
      <c r="R259" s="274"/>
    </row>
    <row r="260" spans="1:18" s="219" customFormat="1" ht="56">
      <c r="A260" s="285"/>
      <c r="B260" s="322" t="s">
        <v>328</v>
      </c>
      <c r="C260" s="292"/>
      <c r="D260" s="293"/>
      <c r="E260" s="293"/>
      <c r="F260" s="294"/>
      <c r="G260" s="293"/>
      <c r="H260" s="295"/>
      <c r="I260" s="290"/>
      <c r="J260" s="222"/>
      <c r="K260" s="223"/>
      <c r="N260" s="224"/>
      <c r="O260" s="224"/>
      <c r="P260" s="224"/>
      <c r="R260" s="291"/>
    </row>
    <row r="261" spans="1:18" s="281" customFormat="1" ht="27.75" customHeight="1">
      <c r="A261" s="461" t="s">
        <v>329</v>
      </c>
      <c r="B261" s="292"/>
      <c r="I261" s="219"/>
      <c r="J261" s="282"/>
      <c r="K261" s="283"/>
      <c r="N261" s="284"/>
      <c r="O261" s="284"/>
      <c r="P261" s="284"/>
      <c r="R261" s="225"/>
    </row>
    <row r="262" spans="1:18" s="219" customFormat="1" ht="27.75" customHeight="1">
      <c r="A262" s="285"/>
      <c r="B262" s="332" t="s">
        <v>330</v>
      </c>
      <c r="I262" s="290"/>
      <c r="J262" s="222"/>
      <c r="K262" s="223"/>
      <c r="N262" s="224"/>
      <c r="O262" s="224"/>
      <c r="P262" s="224"/>
      <c r="R262" s="291"/>
    </row>
    <row r="263" spans="1:18" s="219" customFormat="1" ht="157.5" customHeight="1">
      <c r="A263" s="201"/>
      <c r="B263" s="286" t="s">
        <v>290</v>
      </c>
      <c r="C263" s="287" t="s">
        <v>218</v>
      </c>
      <c r="D263" s="325">
        <f>+(((2.64+2.8)/2)*6.3+((2.8+2.93)/2)*19.09+((2.93+3)/2)*5.73+((2.93+3.1)/2)*13.58+((3.1+3.51)/2)*20.37+((3.51+3.72)/2)*21.86+((3.67+3.77)/2)*10.62+((3.77+4.98)/2)*6.39+((4.98+5.02)/2)*4.48+((5.02+5.14)/2)*5.8+((5.14+5.24)/2)*12.82+((5.24+5.25)/2)*0.92+((5.25+5.35)/2)*19.4)*2+((0.3+0.25)/2)*2.64+((0.3+0.25)/2)*2.88+((0.4+0.25)/2)*3+((0.4+0.25)/2)*3.3+((0.4+0.25)/2)*3.6+((0.6+0.25)/2)*3.7+((0.6+0.25)/2)*5+((0.6+0.25)/2)*5.25+((0.6+0.25)/2)*5.35+40</f>
        <v>1192.1712</v>
      </c>
      <c r="F263" s="289"/>
      <c r="H263" s="463">
        <f>ROUND(F263*D263,2)</f>
        <v>0</v>
      </c>
      <c r="I263" s="206"/>
      <c r="J263" s="448"/>
      <c r="K263" s="448"/>
      <c r="N263" s="224"/>
      <c r="O263" s="224"/>
      <c r="P263" s="224"/>
      <c r="R263" s="274"/>
    </row>
    <row r="264" spans="1:18" s="219" customFormat="1" ht="15" customHeight="1">
      <c r="A264" s="285"/>
      <c r="B264" s="448" t="s">
        <v>331</v>
      </c>
      <c r="C264" s="292"/>
      <c r="D264" s="293"/>
      <c r="E264" s="293"/>
      <c r="F264" s="294"/>
      <c r="G264" s="293"/>
      <c r="H264" s="295"/>
      <c r="I264" s="290"/>
      <c r="J264" s="222"/>
      <c r="K264" s="223"/>
      <c r="N264" s="224"/>
      <c r="O264" s="224"/>
      <c r="P264" s="224"/>
      <c r="R264" s="291"/>
    </row>
    <row r="265" spans="1:18" s="281" customFormat="1" ht="27.75" customHeight="1">
      <c r="A265" s="461" t="s">
        <v>332</v>
      </c>
      <c r="B265" s="292"/>
      <c r="I265" s="219"/>
      <c r="J265" s="282"/>
      <c r="K265" s="283"/>
      <c r="N265" s="284"/>
      <c r="O265" s="284"/>
      <c r="P265" s="284"/>
      <c r="R265" s="225"/>
    </row>
    <row r="266" spans="1:18" s="219" customFormat="1" ht="27.75" customHeight="1">
      <c r="A266" s="285"/>
      <c r="B266" s="332" t="s">
        <v>333</v>
      </c>
      <c r="I266" s="290"/>
      <c r="J266" s="222"/>
      <c r="K266" s="223"/>
      <c r="N266" s="224"/>
      <c r="O266" s="224"/>
      <c r="P266" s="224"/>
      <c r="R266" s="291"/>
    </row>
    <row r="267" spans="1:18" s="219" customFormat="1" ht="93" customHeight="1">
      <c r="A267" s="201"/>
      <c r="B267" s="286" t="s">
        <v>290</v>
      </c>
      <c r="C267" s="287" t="s">
        <v>218</v>
      </c>
      <c r="D267" s="325">
        <f>+((2.64+2.8)/2)*6.3+((2.8+2.93)/2)*19.09+((2.93+3)/2)*5.73+((2.93+3.1)/2)*13.58+((3.1+3.51)/2)*20.37+((3.51+3.72)/2)*21.86+((3.67+3.77)/2)*10.62+((3.77+4.98)/2)*6.39+((4.98+5.02)/2)*4.48+((5.02+5.14)/2)*5.8+((5.14+5.24)/2)*12.82+((5.24+5.25)/2)*0.92+((5.25+5.35)/2)*19.4</f>
        <v>569.61659999999995</v>
      </c>
      <c r="F267" s="289"/>
      <c r="H267" s="463">
        <f>ROUND(F267*D267,2)</f>
        <v>0</v>
      </c>
      <c r="I267" s="206"/>
      <c r="J267" s="448"/>
      <c r="K267" s="448"/>
      <c r="N267" s="224"/>
      <c r="O267" s="224"/>
      <c r="P267" s="224"/>
      <c r="R267" s="274"/>
    </row>
    <row r="268" spans="1:18" s="219" customFormat="1" ht="98">
      <c r="A268" s="285"/>
      <c r="B268" s="448" t="s">
        <v>334</v>
      </c>
      <c r="C268" s="292"/>
      <c r="D268" s="293"/>
      <c r="E268" s="293"/>
      <c r="F268" s="294"/>
      <c r="G268" s="293"/>
      <c r="H268" s="295"/>
      <c r="I268" s="290"/>
      <c r="J268" s="222"/>
      <c r="K268" s="223"/>
      <c r="N268" s="224"/>
      <c r="O268" s="224"/>
      <c r="P268" s="224"/>
      <c r="R268" s="291"/>
    </row>
    <row r="269" spans="1:18" s="281" customFormat="1" ht="40.5" customHeight="1">
      <c r="A269" s="461" t="s">
        <v>335</v>
      </c>
      <c r="B269" s="292"/>
      <c r="I269" s="219"/>
      <c r="J269" s="282"/>
      <c r="K269" s="283"/>
      <c r="N269" s="284"/>
      <c r="O269" s="284"/>
      <c r="P269" s="284"/>
      <c r="R269" s="225"/>
    </row>
    <row r="270" spans="1:18" s="219" customFormat="1" ht="27.75" customHeight="1">
      <c r="A270" s="285"/>
      <c r="B270" s="332" t="s">
        <v>336</v>
      </c>
      <c r="I270" s="290"/>
      <c r="J270" s="222"/>
      <c r="K270" s="223"/>
      <c r="N270" s="224"/>
      <c r="O270" s="224"/>
      <c r="P270" s="224"/>
      <c r="R270" s="291"/>
    </row>
    <row r="271" spans="1:18" s="219" customFormat="1" ht="30.75" customHeight="1">
      <c r="A271" s="201"/>
      <c r="B271" s="286" t="s">
        <v>290</v>
      </c>
      <c r="C271" s="287" t="s">
        <v>218</v>
      </c>
      <c r="D271" s="325">
        <f>+(0.2+0.3+0.3)*147+0.3*0.75*2+10</f>
        <v>128.05000000000001</v>
      </c>
      <c r="F271" s="289"/>
      <c r="H271" s="463">
        <f>ROUND(F271*D271,2)</f>
        <v>0</v>
      </c>
      <c r="I271" s="206"/>
      <c r="J271" s="448"/>
      <c r="K271" s="448"/>
      <c r="N271" s="224"/>
      <c r="O271" s="224"/>
      <c r="P271" s="224"/>
      <c r="R271" s="274"/>
    </row>
    <row r="272" spans="1:18" s="219" customFormat="1" ht="28">
      <c r="A272" s="226"/>
      <c r="B272" s="448" t="s">
        <v>337</v>
      </c>
      <c r="C272" s="217"/>
      <c r="D272" s="276"/>
      <c r="E272" s="277"/>
      <c r="F272" s="278"/>
      <c r="G272" s="277"/>
      <c r="J272" s="222"/>
      <c r="K272" s="223"/>
      <c r="N272" s="224"/>
      <c r="O272" s="224"/>
      <c r="P272" s="224"/>
      <c r="R272" s="225"/>
    </row>
    <row r="273" spans="1:18" s="281" customFormat="1" ht="39" customHeight="1">
      <c r="A273" s="461" t="s">
        <v>338</v>
      </c>
      <c r="B273" s="217"/>
      <c r="I273" s="219"/>
      <c r="J273" s="282"/>
      <c r="K273" s="283"/>
      <c r="N273" s="284"/>
      <c r="O273" s="284"/>
      <c r="P273" s="284"/>
      <c r="R273" s="225"/>
    </row>
    <row r="274" spans="1:18" s="219" customFormat="1" ht="28">
      <c r="A274" s="285"/>
      <c r="B274" s="332" t="s">
        <v>339</v>
      </c>
      <c r="I274" s="290"/>
      <c r="J274" s="222"/>
      <c r="K274" s="223"/>
      <c r="N274" s="224"/>
      <c r="O274" s="224"/>
      <c r="P274" s="224"/>
      <c r="R274" s="291"/>
    </row>
    <row r="275" spans="1:18" s="219" customFormat="1" ht="106.5" customHeight="1">
      <c r="A275" s="201"/>
      <c r="B275" s="286" t="s">
        <v>290</v>
      </c>
      <c r="C275" s="287" t="s">
        <v>218</v>
      </c>
      <c r="D275" s="325">
        <f>+(0.2+0.3)*147+0.3*0.75*2+((2.64+2.8)/2)*6.3+((2.8+2.93)/2)*19.09+((2.93+3)/2)*5.73+((2.93+3.1)/2)*13.58+((3.1+3.51)/2)*20.37+((3.51+3.72)/2)*21.86+((3.67+3.77)/2)*10.62+((3.77+4.98)/2)*6.39+((4.98+5.02)/2)*4.48+((5.02+5.14)/2)*5.8+((5.14+5.24)/2)*12.82+((5.24+5.25)/2)*0.92+((5.25+5.35)/2)*19.4</f>
        <v>643.56659999999988</v>
      </c>
      <c r="F275" s="289"/>
      <c r="H275" s="463">
        <f>ROUND(F275*D275,2)</f>
        <v>0</v>
      </c>
      <c r="I275" s="206"/>
      <c r="J275" s="222"/>
      <c r="K275" s="223"/>
      <c r="N275" s="224"/>
      <c r="O275" s="224"/>
      <c r="P275" s="224"/>
      <c r="R275" s="274"/>
    </row>
    <row r="276" spans="1:18" s="219" customFormat="1" ht="112">
      <c r="A276" s="226"/>
      <c r="B276" s="448" t="s">
        <v>340</v>
      </c>
      <c r="C276" s="217"/>
      <c r="D276" s="276"/>
      <c r="E276" s="277"/>
      <c r="F276" s="278"/>
      <c r="G276" s="277"/>
      <c r="J276" s="222"/>
      <c r="K276" s="223"/>
      <c r="N276" s="224"/>
      <c r="O276" s="224"/>
      <c r="P276" s="224"/>
      <c r="R276" s="225"/>
    </row>
    <row r="277" spans="1:18" s="219" customFormat="1" ht="15" customHeight="1">
      <c r="A277" s="275"/>
      <c r="B277" s="217"/>
      <c r="C277" s="296"/>
      <c r="D277" s="229"/>
      <c r="E277" s="229"/>
      <c r="F277" s="297"/>
      <c r="G277" s="229"/>
      <c r="H277" s="298"/>
      <c r="I277" s="229"/>
      <c r="J277" s="299"/>
      <c r="K277" s="223"/>
      <c r="N277" s="224"/>
      <c r="O277" s="224"/>
      <c r="P277" s="224"/>
      <c r="R277" s="234"/>
    </row>
    <row r="278" spans="1:18" s="219" customFormat="1" ht="17">
      <c r="A278" s="201"/>
      <c r="B278" s="296" t="s">
        <v>341</v>
      </c>
      <c r="C278" s="251"/>
      <c r="D278" s="271"/>
      <c r="E278" s="271"/>
      <c r="F278" s="272"/>
      <c r="G278" s="271"/>
      <c r="H278" s="298">
        <f>SUM(H258:H277)</f>
        <v>0</v>
      </c>
      <c r="I278" s="206"/>
      <c r="J278" s="222"/>
      <c r="K278" s="223"/>
      <c r="N278" s="224"/>
      <c r="O278" s="224"/>
      <c r="P278" s="224"/>
      <c r="R278" s="274"/>
    </row>
    <row r="279" spans="1:18" s="219" customFormat="1">
      <c r="A279" s="226"/>
      <c r="B279" s="251"/>
      <c r="C279" s="217"/>
      <c r="D279" s="276"/>
      <c r="E279" s="277"/>
      <c r="F279" s="278"/>
      <c r="G279" s="277"/>
      <c r="J279" s="222"/>
      <c r="K279" s="223"/>
      <c r="N279" s="224"/>
      <c r="O279" s="224"/>
      <c r="P279" s="224"/>
      <c r="R279" s="225"/>
    </row>
    <row r="280" spans="1:18" s="219" customFormat="1">
      <c r="A280" s="275" t="s">
        <v>342</v>
      </c>
      <c r="B280" s="217"/>
      <c r="C280" s="217"/>
      <c r="D280" s="218"/>
      <c r="F280" s="220"/>
      <c r="H280" s="221"/>
      <c r="J280" s="222"/>
      <c r="K280" s="223"/>
      <c r="N280" s="224"/>
      <c r="O280" s="224"/>
      <c r="P280" s="224"/>
      <c r="R280" s="225"/>
    </row>
    <row r="281" spans="1:18" s="219" customFormat="1">
      <c r="A281" s="226"/>
      <c r="B281" s="217" t="s">
        <v>343</v>
      </c>
      <c r="C281" s="217"/>
      <c r="D281" s="276"/>
      <c r="E281" s="277"/>
      <c r="F281" s="278"/>
      <c r="G281" s="277"/>
      <c r="H281" s="100"/>
      <c r="J281" s="222"/>
      <c r="K281" s="223"/>
      <c r="N281" s="224"/>
      <c r="O281" s="224"/>
      <c r="P281" s="224"/>
      <c r="R281" s="225"/>
    </row>
    <row r="282" spans="1:18" s="281" customFormat="1" ht="54" customHeight="1">
      <c r="A282" s="461" t="s">
        <v>344</v>
      </c>
      <c r="B282" s="217"/>
      <c r="I282" s="219"/>
      <c r="J282" s="282"/>
      <c r="K282" s="283"/>
      <c r="N282" s="284"/>
      <c r="O282" s="284"/>
      <c r="P282" s="284"/>
      <c r="R282" s="225"/>
    </row>
    <row r="283" spans="1:18" s="219" customFormat="1" ht="56">
      <c r="A283" s="285"/>
      <c r="B283" s="332" t="s">
        <v>345</v>
      </c>
      <c r="C283" s="287" t="s">
        <v>346</v>
      </c>
      <c r="D283" s="288">
        <f>10280.03*1.15</f>
        <v>11822.0345</v>
      </c>
      <c r="F283" s="289"/>
      <c r="H283" s="463">
        <f>ROUND(F283*D283,2)</f>
        <v>0</v>
      </c>
      <c r="I283" s="290"/>
      <c r="J283" s="222"/>
      <c r="K283" s="223"/>
      <c r="N283" s="224"/>
      <c r="O283" s="224"/>
      <c r="P283" s="224"/>
      <c r="R283" s="291"/>
    </row>
    <row r="284" spans="1:18" s="219" customFormat="1" ht="28">
      <c r="A284" s="226"/>
      <c r="B284" s="286" t="s">
        <v>290</v>
      </c>
      <c r="C284" s="217"/>
      <c r="D284" s="276"/>
      <c r="E284" s="277"/>
      <c r="F284" s="278"/>
      <c r="G284" s="277"/>
      <c r="J284" s="222"/>
      <c r="K284" s="223"/>
      <c r="N284" s="224"/>
      <c r="O284" s="224"/>
      <c r="P284" s="224"/>
      <c r="R284" s="225"/>
    </row>
    <row r="285" spans="1:18" s="281" customFormat="1" ht="54" customHeight="1">
      <c r="A285" s="461" t="s">
        <v>347</v>
      </c>
      <c r="B285" s="217"/>
      <c r="D285" s="324"/>
      <c r="I285" s="219"/>
      <c r="J285" s="282"/>
      <c r="K285" s="283"/>
      <c r="N285" s="284"/>
      <c r="O285" s="284"/>
      <c r="P285" s="284"/>
      <c r="R285" s="225"/>
    </row>
    <row r="286" spans="1:18" s="219" customFormat="1" ht="56">
      <c r="A286" s="285"/>
      <c r="B286" s="332" t="s">
        <v>348</v>
      </c>
      <c r="C286" s="287" t="s">
        <v>346</v>
      </c>
      <c r="D286" s="288">
        <f>13008.33*1.15</f>
        <v>14959.579499999998</v>
      </c>
      <c r="F286" s="289"/>
      <c r="H286" s="463">
        <f>ROUND(F286*D286,2)</f>
        <v>0</v>
      </c>
      <c r="I286" s="290"/>
      <c r="J286" s="222"/>
      <c r="K286" s="223"/>
      <c r="N286" s="224"/>
      <c r="O286" s="224"/>
      <c r="P286" s="224"/>
      <c r="R286" s="291"/>
    </row>
    <row r="287" spans="1:18" s="219" customFormat="1" ht="28">
      <c r="A287" s="201"/>
      <c r="B287" s="286" t="s">
        <v>290</v>
      </c>
      <c r="I287" s="206"/>
      <c r="J287" s="222"/>
      <c r="K287" s="223"/>
      <c r="N287" s="224"/>
      <c r="O287" s="224"/>
      <c r="P287" s="224"/>
      <c r="R287" s="274"/>
    </row>
    <row r="288" spans="1:18" s="281" customFormat="1" ht="54" customHeight="1">
      <c r="A288" s="461" t="s">
        <v>349</v>
      </c>
      <c r="B288" s="251"/>
      <c r="D288" s="324"/>
      <c r="I288" s="219"/>
      <c r="J288" s="282"/>
      <c r="K288" s="283"/>
      <c r="N288" s="284"/>
      <c r="O288" s="284"/>
      <c r="P288" s="284"/>
      <c r="R288" s="225"/>
    </row>
    <row r="289" spans="1:18" s="219" customFormat="1" ht="42">
      <c r="A289" s="285"/>
      <c r="B289" s="332" t="s">
        <v>350</v>
      </c>
      <c r="C289" s="287" t="s">
        <v>346</v>
      </c>
      <c r="D289" s="288">
        <f>5982.65*1.15</f>
        <v>6880.0474999999988</v>
      </c>
      <c r="F289" s="289"/>
      <c r="H289" s="487">
        <f>ROUND(F289*D289,2)</f>
        <v>0</v>
      </c>
      <c r="I289" s="290"/>
      <c r="J289" s="222"/>
      <c r="K289" s="223"/>
      <c r="N289" s="224"/>
      <c r="O289" s="224"/>
      <c r="P289" s="224"/>
      <c r="R289" s="291"/>
    </row>
    <row r="290" spans="1:18" s="219" customFormat="1" ht="28">
      <c r="A290" s="201"/>
      <c r="B290" s="286" t="s">
        <v>290</v>
      </c>
      <c r="I290" s="206"/>
      <c r="J290" s="222"/>
      <c r="K290" s="223"/>
      <c r="N290" s="224"/>
      <c r="O290" s="224"/>
      <c r="P290" s="224"/>
      <c r="R290" s="274"/>
    </row>
    <row r="291" spans="1:18" s="219" customFormat="1" ht="15" customHeight="1">
      <c r="A291" s="275"/>
      <c r="B291" s="251"/>
      <c r="C291" s="296"/>
      <c r="D291" s="229"/>
      <c r="E291" s="229"/>
      <c r="F291" s="297"/>
      <c r="G291" s="229"/>
      <c r="H291" s="298"/>
      <c r="I291" s="229"/>
      <c r="J291" s="299"/>
      <c r="K291" s="223"/>
      <c r="N291" s="224"/>
      <c r="O291" s="224"/>
      <c r="P291" s="224"/>
      <c r="R291" s="234"/>
    </row>
    <row r="292" spans="1:18" s="219" customFormat="1" ht="17">
      <c r="A292" s="201"/>
      <c r="B292" s="296" t="s">
        <v>351</v>
      </c>
      <c r="C292" s="251"/>
      <c r="D292" s="271"/>
      <c r="E292" s="271"/>
      <c r="F292" s="272"/>
      <c r="G292" s="271"/>
      <c r="H292" s="298">
        <f>SUM(H283:H290)</f>
        <v>0</v>
      </c>
      <c r="I292" s="206"/>
      <c r="J292" s="222"/>
      <c r="K292" s="223"/>
      <c r="N292" s="224"/>
      <c r="O292" s="224"/>
      <c r="P292" s="224"/>
      <c r="R292" s="274"/>
    </row>
    <row r="293" spans="1:18" s="219" customFormat="1">
      <c r="A293" s="275" t="s">
        <v>352</v>
      </c>
      <c r="B293" s="251"/>
      <c r="C293" s="217"/>
      <c r="D293" s="218"/>
      <c r="F293" s="220"/>
      <c r="H293" s="221"/>
      <c r="J293" s="222"/>
      <c r="K293" s="223"/>
      <c r="N293" s="224"/>
      <c r="O293" s="224"/>
      <c r="P293" s="224"/>
      <c r="R293" s="225"/>
    </row>
    <row r="294" spans="1:18" s="219" customFormat="1">
      <c r="A294" s="226"/>
      <c r="B294" s="217" t="s">
        <v>353</v>
      </c>
      <c r="C294" s="217"/>
      <c r="D294" s="276"/>
      <c r="E294" s="277"/>
      <c r="F294" s="278"/>
      <c r="G294" s="277"/>
      <c r="H294" s="100"/>
      <c r="J294" s="222"/>
      <c r="K294" s="223"/>
      <c r="N294" s="224"/>
      <c r="O294" s="224"/>
      <c r="P294" s="224"/>
      <c r="R294" s="225"/>
    </row>
    <row r="295" spans="1:18" s="281" customFormat="1" ht="40.5" customHeight="1">
      <c r="A295" s="461" t="s">
        <v>354</v>
      </c>
      <c r="B295" s="217"/>
      <c r="I295" s="219"/>
      <c r="J295" s="282"/>
      <c r="K295" s="283"/>
      <c r="N295" s="284"/>
      <c r="O295" s="284"/>
      <c r="P295" s="284"/>
      <c r="R295" s="225"/>
    </row>
    <row r="296" spans="1:18" s="219" customFormat="1" ht="42">
      <c r="A296" s="285"/>
      <c r="B296" s="332" t="s">
        <v>355</v>
      </c>
      <c r="I296" s="290"/>
      <c r="J296" s="222"/>
      <c r="K296" s="223"/>
      <c r="N296" s="224"/>
      <c r="O296" s="224"/>
      <c r="P296" s="224"/>
      <c r="R296" s="291"/>
    </row>
    <row r="297" spans="1:18" s="219" customFormat="1" ht="42">
      <c r="A297" s="201"/>
      <c r="B297" s="286" t="s">
        <v>356</v>
      </c>
      <c r="C297" s="287" t="s">
        <v>243</v>
      </c>
      <c r="D297" s="325">
        <f>+(2.31*0.1+0.4*0.1)*31.21+(2.61*0.1+0.4*0.1)*55.81+(3.51*0.1+0.4*0.1)*(17.01+20.42)+(3.7*0.1+0.4*0.1)*22.18+7.5</f>
        <v>56.485650000000007</v>
      </c>
      <c r="F297" s="289"/>
      <c r="H297" s="463">
        <f>ROUND(F297*D297,2)</f>
        <v>0</v>
      </c>
      <c r="I297" s="206"/>
      <c r="J297" s="222"/>
      <c r="K297" s="223"/>
      <c r="N297" s="224"/>
      <c r="O297" s="224"/>
      <c r="P297" s="224"/>
      <c r="R297" s="274"/>
    </row>
    <row r="298" spans="1:18" s="219" customFormat="1" ht="56">
      <c r="A298" s="285"/>
      <c r="B298" s="448" t="s">
        <v>357</v>
      </c>
      <c r="C298" s="292"/>
      <c r="D298" s="293"/>
      <c r="E298" s="293"/>
      <c r="F298" s="294"/>
      <c r="G298" s="293"/>
      <c r="H298" s="295"/>
      <c r="I298" s="290"/>
      <c r="J298" s="222"/>
      <c r="K298" s="223"/>
      <c r="N298" s="224"/>
      <c r="O298" s="224"/>
      <c r="P298" s="224"/>
      <c r="R298" s="291"/>
    </row>
    <row r="299" spans="1:18" s="281" customFormat="1">
      <c r="A299" s="461" t="s">
        <v>358</v>
      </c>
      <c r="B299" s="292"/>
      <c r="I299" s="219"/>
      <c r="J299" s="282"/>
      <c r="K299" s="283"/>
      <c r="N299" s="284"/>
      <c r="O299" s="284"/>
      <c r="P299" s="284"/>
      <c r="R299" s="225"/>
    </row>
    <row r="300" spans="1:18" s="219" customFormat="1" ht="28">
      <c r="A300" s="285"/>
      <c r="B300" s="332" t="s">
        <v>359</v>
      </c>
      <c r="I300" s="290"/>
      <c r="J300" s="222"/>
      <c r="K300" s="223"/>
      <c r="N300" s="224"/>
      <c r="O300" s="224"/>
      <c r="P300" s="224"/>
      <c r="R300" s="291"/>
    </row>
    <row r="301" spans="1:18" s="219" customFormat="1" ht="56">
      <c r="A301" s="201"/>
      <c r="B301" s="286" t="s">
        <v>360</v>
      </c>
      <c r="C301" s="287" t="s">
        <v>243</v>
      </c>
      <c r="D301" s="325">
        <f>2.1*0.3*31.11+2.4*0.4*55.81+3.3*0.5*(17.01+20.32)+3.5*0.5*22.18+20</f>
        <v>193.58639999999997</v>
      </c>
      <c r="F301" s="289"/>
      <c r="H301" s="463">
        <f>ROUND(F301*D301,2)</f>
        <v>0</v>
      </c>
      <c r="I301" s="206"/>
      <c r="J301" s="222"/>
      <c r="K301" s="223"/>
      <c r="N301" s="224"/>
      <c r="O301" s="224"/>
      <c r="P301" s="224"/>
      <c r="R301" s="274"/>
    </row>
    <row r="302" spans="1:18" s="219" customFormat="1" ht="28">
      <c r="A302" s="285"/>
      <c r="B302" s="448" t="s">
        <v>361</v>
      </c>
      <c r="C302" s="292"/>
      <c r="D302" s="293"/>
      <c r="E302" s="293"/>
      <c r="F302" s="294"/>
      <c r="G302" s="293"/>
      <c r="H302" s="295"/>
      <c r="I302" s="290"/>
      <c r="J302" s="222"/>
      <c r="K302" s="223"/>
      <c r="N302" s="224"/>
      <c r="O302" s="224"/>
      <c r="P302" s="224"/>
      <c r="R302" s="291"/>
    </row>
    <row r="303" spans="1:18" s="281" customFormat="1">
      <c r="A303" s="461" t="s">
        <v>362</v>
      </c>
      <c r="B303" s="292"/>
      <c r="I303" s="219"/>
      <c r="J303" s="282"/>
      <c r="K303" s="283"/>
      <c r="N303" s="284"/>
      <c r="O303" s="284"/>
      <c r="P303" s="284"/>
      <c r="R303" s="225"/>
    </row>
    <row r="304" spans="1:18" s="219" customFormat="1" ht="42">
      <c r="A304" s="285"/>
      <c r="B304" s="332" t="s">
        <v>363</v>
      </c>
      <c r="I304" s="290"/>
      <c r="J304" s="222"/>
      <c r="K304" s="223"/>
      <c r="N304" s="224"/>
      <c r="O304" s="224"/>
      <c r="P304" s="224"/>
      <c r="R304" s="291"/>
    </row>
    <row r="305" spans="1:18" s="219" customFormat="1" ht="56">
      <c r="A305" s="201"/>
      <c r="B305" s="286" t="s">
        <v>364</v>
      </c>
      <c r="C305" s="287" t="s">
        <v>243</v>
      </c>
      <c r="D305" s="325">
        <f>+((2.64+2.8)/2)*((0.3+0.25)/2)*6.3+((2.8+2.93)/2)*((0.3+0.25)/2)*19.09+((2.93+3)/2)*((0.3+0.25)/2)*5.73+((2.93+3.1)/2)*((0.4+0.25)/2)*13.58+((3.1+3.51)/2)*((0.4+0.25)/2)*20.37+((3.51+3.72)/2)*((0.4+0.25)/2)*21.86+((3.67+3.77)/2)*((0.6+0.25)/2)*10.62+((3.77+4.98)/2)*((0.6+0.25)/2)*6.39+((4.98+5.02)/2)*((0.6+0.25)/2)*4.48+((5.02+5.14)/2)*((0.6+0.25)/2)*5.8+((5.14+5.24)/2)*((0.6+0.25)/2)*12.82+((5.24+5.25)/2)*((0.6+0.25)/2)*0.92+((5.25+5.35)/2)*((0.6+0.25)/2)*19.4+25</f>
        <v>235.03526499999995</v>
      </c>
      <c r="F305" s="289"/>
      <c r="H305" s="463">
        <f>ROUND(F305*D305,2)</f>
        <v>0</v>
      </c>
      <c r="I305" s="206"/>
      <c r="J305" s="222"/>
      <c r="K305" s="223"/>
      <c r="N305" s="224"/>
      <c r="O305" s="224"/>
      <c r="P305" s="224"/>
      <c r="R305" s="274"/>
    </row>
    <row r="306" spans="1:18" s="219" customFormat="1" ht="168">
      <c r="A306" s="285"/>
      <c r="B306" s="448" t="s">
        <v>365</v>
      </c>
      <c r="C306" s="292"/>
      <c r="D306" s="293"/>
      <c r="E306" s="293"/>
      <c r="F306" s="294"/>
      <c r="G306" s="293"/>
      <c r="H306" s="295"/>
      <c r="I306" s="290"/>
      <c r="J306" s="222"/>
      <c r="K306" s="223"/>
      <c r="N306" s="224"/>
      <c r="O306" s="224"/>
      <c r="P306" s="224"/>
      <c r="R306" s="291"/>
    </row>
    <row r="307" spans="1:18" s="281" customFormat="1" ht="55.5" customHeight="1">
      <c r="A307" s="461" t="s">
        <v>366</v>
      </c>
      <c r="B307" s="292"/>
      <c r="I307" s="219"/>
      <c r="J307" s="282"/>
      <c r="K307" s="283"/>
      <c r="N307" s="284"/>
      <c r="O307" s="284"/>
      <c r="P307" s="284"/>
      <c r="R307" s="225"/>
    </row>
    <row r="308" spans="1:18" s="219" customFormat="1" ht="94.5" customHeight="1">
      <c r="A308" s="285"/>
      <c r="B308" s="332" t="s">
        <v>367</v>
      </c>
      <c r="I308" s="290"/>
      <c r="J308" s="222"/>
      <c r="K308" s="223"/>
      <c r="N308" s="224"/>
      <c r="O308" s="224"/>
      <c r="P308" s="224"/>
      <c r="R308" s="291"/>
    </row>
    <row r="309" spans="1:18" s="219" customFormat="1" ht="98">
      <c r="A309" s="201"/>
      <c r="B309" s="286" t="s">
        <v>368</v>
      </c>
      <c r="C309" s="287" t="s">
        <v>243</v>
      </c>
      <c r="D309" s="325">
        <f>0.75*0.3*147+5</f>
        <v>38.074999999999996</v>
      </c>
      <c r="F309" s="289"/>
      <c r="H309" s="463">
        <f>ROUND(F309*D309,2)</f>
        <v>0</v>
      </c>
      <c r="I309" s="206"/>
      <c r="J309" s="222"/>
      <c r="K309" s="223"/>
      <c r="N309" s="224"/>
      <c r="O309" s="224"/>
      <c r="P309" s="224"/>
      <c r="R309" s="274"/>
    </row>
    <row r="310" spans="1:18" s="219" customFormat="1">
      <c r="A310" s="226"/>
      <c r="B310" s="448" t="s">
        <v>369</v>
      </c>
      <c r="C310" s="217"/>
      <c r="D310" s="276"/>
      <c r="E310" s="277"/>
      <c r="F310" s="278"/>
      <c r="G310" s="277"/>
      <c r="J310" s="222"/>
      <c r="K310" s="223"/>
      <c r="N310" s="224"/>
      <c r="O310" s="224"/>
      <c r="P310" s="224"/>
      <c r="R310" s="225"/>
    </row>
    <row r="311" spans="1:18" s="219" customFormat="1" ht="32.25" customHeight="1">
      <c r="A311" s="275"/>
      <c r="B311" s="217"/>
      <c r="C311" s="296"/>
      <c r="D311" s="229"/>
      <c r="E311" s="229"/>
      <c r="F311" s="297"/>
      <c r="G311" s="229"/>
      <c r="H311" s="298"/>
      <c r="I311" s="229"/>
      <c r="J311" s="299"/>
      <c r="K311" s="223"/>
      <c r="N311" s="224"/>
      <c r="O311" s="224"/>
      <c r="P311" s="224"/>
      <c r="R311" s="234"/>
    </row>
    <row r="312" spans="1:18" s="219" customFormat="1" ht="17">
      <c r="A312" s="201"/>
      <c r="B312" s="296" t="s">
        <v>370</v>
      </c>
      <c r="C312" s="251"/>
      <c r="D312" s="271"/>
      <c r="E312" s="271"/>
      <c r="F312" s="272"/>
      <c r="G312" s="271"/>
      <c r="H312" s="298">
        <f>SUM(H296:H311)</f>
        <v>0</v>
      </c>
      <c r="I312" s="206"/>
      <c r="J312" s="222"/>
      <c r="K312" s="223"/>
      <c r="N312" s="224"/>
      <c r="O312" s="224"/>
      <c r="P312" s="224"/>
      <c r="R312" s="274"/>
    </row>
    <row r="313" spans="1:18" s="219" customFormat="1">
      <c r="A313" s="275" t="s">
        <v>371</v>
      </c>
      <c r="B313" s="251"/>
      <c r="C313" s="217"/>
      <c r="D313" s="218"/>
      <c r="F313" s="220"/>
      <c r="H313" s="221"/>
      <c r="J313" s="222"/>
      <c r="K313" s="223"/>
      <c r="N313" s="224"/>
      <c r="O313" s="224"/>
      <c r="P313" s="224"/>
      <c r="R313" s="225"/>
    </row>
    <row r="314" spans="1:18" s="219" customFormat="1">
      <c r="A314" s="226"/>
      <c r="B314" s="217" t="s">
        <v>372</v>
      </c>
      <c r="C314" s="217"/>
      <c r="D314" s="276"/>
      <c r="E314" s="277"/>
      <c r="F314" s="278"/>
      <c r="G314" s="277"/>
      <c r="H314" s="100"/>
      <c r="J314" s="222"/>
      <c r="K314" s="223"/>
      <c r="N314" s="224"/>
      <c r="O314" s="224"/>
      <c r="P314" s="224"/>
      <c r="R314" s="225"/>
    </row>
    <row r="315" spans="1:18" s="281" customFormat="1" ht="55.5" customHeight="1">
      <c r="A315" s="461" t="s">
        <v>373</v>
      </c>
      <c r="B315" s="217"/>
      <c r="I315" s="219"/>
      <c r="J315" s="282"/>
      <c r="K315" s="283"/>
      <c r="N315" s="284"/>
      <c r="O315" s="284"/>
      <c r="P315" s="284"/>
      <c r="R315" s="225"/>
    </row>
    <row r="316" spans="1:18" s="219" customFormat="1" ht="54" customHeight="1">
      <c r="A316" s="285"/>
      <c r="B316" s="332" t="s">
        <v>374</v>
      </c>
      <c r="I316" s="290"/>
      <c r="J316" s="222"/>
      <c r="K316" s="223"/>
      <c r="N316" s="224"/>
      <c r="O316" s="224"/>
      <c r="P316" s="224"/>
      <c r="R316" s="291"/>
    </row>
    <row r="317" spans="1:18" s="219" customFormat="1" ht="56">
      <c r="A317" s="201"/>
      <c r="B317" s="286" t="s">
        <v>375</v>
      </c>
      <c r="C317" s="287" t="s">
        <v>233</v>
      </c>
      <c r="D317" s="288">
        <v>147</v>
      </c>
      <c r="F317" s="289"/>
      <c r="H317" s="463">
        <f>ROUND(F317*D317,2)</f>
        <v>0</v>
      </c>
      <c r="I317" s="206"/>
      <c r="J317" s="222"/>
      <c r="K317" s="223"/>
      <c r="N317" s="224"/>
      <c r="O317" s="224"/>
      <c r="P317" s="224"/>
      <c r="R317" s="274"/>
    </row>
    <row r="318" spans="1:18" s="219" customFormat="1">
      <c r="A318" s="285"/>
      <c r="B318" s="448">
        <v>147</v>
      </c>
      <c r="C318" s="292"/>
      <c r="D318" s="293"/>
      <c r="E318" s="293"/>
      <c r="F318" s="294"/>
      <c r="G318" s="293"/>
      <c r="H318" s="295"/>
      <c r="I318" s="290"/>
      <c r="J318" s="222"/>
      <c r="K318" s="223"/>
      <c r="N318" s="224"/>
      <c r="O318" s="224"/>
      <c r="P318" s="224"/>
      <c r="R318" s="291"/>
    </row>
    <row r="319" spans="1:18" s="281" customFormat="1" ht="42" customHeight="1">
      <c r="A319" s="461" t="s">
        <v>376</v>
      </c>
      <c r="B319" s="292"/>
      <c r="I319" s="219"/>
      <c r="J319" s="282"/>
      <c r="K319" s="283"/>
      <c r="N319" s="284"/>
      <c r="O319" s="284"/>
      <c r="P319" s="284"/>
      <c r="R319" s="225"/>
    </row>
    <row r="320" spans="1:18" s="219" customFormat="1" ht="30" customHeight="1">
      <c r="A320" s="285"/>
      <c r="B320" s="332" t="s">
        <v>377</v>
      </c>
      <c r="C320" s="287" t="s">
        <v>25</v>
      </c>
      <c r="D320" s="334">
        <v>1</v>
      </c>
      <c r="F320" s="289"/>
      <c r="H320" s="463">
        <f>ROUND(F320*D320,2)</f>
        <v>0</v>
      </c>
      <c r="I320" s="290"/>
      <c r="J320" s="222"/>
      <c r="K320" s="223"/>
      <c r="N320" s="224"/>
      <c r="O320" s="224"/>
      <c r="P320" s="224"/>
      <c r="R320" s="291"/>
    </row>
    <row r="321" spans="1:18" s="219" customFormat="1" ht="28">
      <c r="A321" s="226"/>
      <c r="B321" s="286" t="s">
        <v>290</v>
      </c>
      <c r="C321" s="217"/>
      <c r="D321" s="276"/>
      <c r="E321" s="277"/>
      <c r="F321" s="278"/>
      <c r="G321" s="277"/>
      <c r="J321" s="222"/>
      <c r="K321" s="223"/>
      <c r="N321" s="224"/>
      <c r="O321" s="224"/>
      <c r="P321" s="224"/>
      <c r="R321" s="225"/>
    </row>
    <row r="322" spans="1:18" s="219" customFormat="1" ht="32.25" customHeight="1">
      <c r="A322" s="275"/>
      <c r="B322" s="217"/>
      <c r="C322" s="296"/>
      <c r="D322" s="229"/>
      <c r="E322" s="229"/>
      <c r="F322" s="297"/>
      <c r="G322" s="229"/>
      <c r="H322" s="298"/>
      <c r="I322" s="229"/>
      <c r="J322" s="299"/>
      <c r="K322" s="223"/>
      <c r="N322" s="224"/>
      <c r="O322" s="224"/>
      <c r="P322" s="224"/>
      <c r="R322" s="234"/>
    </row>
    <row r="323" spans="1:18" s="219" customFormat="1" ht="34">
      <c r="A323" s="201"/>
      <c r="B323" s="296" t="s">
        <v>378</v>
      </c>
      <c r="C323" s="251"/>
      <c r="D323" s="271"/>
      <c r="E323" s="271"/>
      <c r="F323" s="272"/>
      <c r="G323" s="271"/>
      <c r="H323" s="298">
        <f>SUM(H316:H322)</f>
        <v>0</v>
      </c>
      <c r="I323" s="206"/>
      <c r="J323" s="222"/>
      <c r="K323" s="223"/>
      <c r="N323" s="224"/>
      <c r="O323" s="224"/>
      <c r="P323" s="224"/>
      <c r="R323" s="274"/>
    </row>
    <row r="324" spans="1:18" s="219" customFormat="1">
      <c r="A324" s="275" t="s">
        <v>379</v>
      </c>
      <c r="B324" s="251"/>
      <c r="C324" s="217"/>
      <c r="D324" s="218"/>
      <c r="F324" s="220"/>
      <c r="H324" s="221"/>
      <c r="J324" s="222"/>
      <c r="K324" s="223"/>
      <c r="N324" s="224"/>
      <c r="O324" s="224"/>
      <c r="P324" s="224"/>
      <c r="R324" s="225"/>
    </row>
    <row r="325" spans="1:18" s="219" customFormat="1">
      <c r="A325" s="226"/>
      <c r="B325" s="217" t="s">
        <v>380</v>
      </c>
      <c r="C325" s="217"/>
      <c r="D325" s="276"/>
      <c r="E325" s="277"/>
      <c r="F325" s="278"/>
      <c r="G325" s="277"/>
      <c r="H325" s="100"/>
      <c r="J325" s="222"/>
      <c r="K325" s="223"/>
      <c r="N325" s="224"/>
      <c r="O325" s="224"/>
      <c r="P325" s="224"/>
      <c r="R325" s="225"/>
    </row>
    <row r="326" spans="1:18" s="219" customFormat="1">
      <c r="A326" s="226"/>
      <c r="B326" s="217"/>
      <c r="C326" s="217"/>
      <c r="D326" s="276"/>
      <c r="E326" s="277"/>
      <c r="F326" s="278"/>
      <c r="G326" s="277"/>
      <c r="H326" s="100"/>
      <c r="J326" s="222"/>
      <c r="K326" s="223"/>
      <c r="N326" s="224"/>
      <c r="O326" s="224"/>
      <c r="P326" s="224"/>
      <c r="R326" s="225"/>
    </row>
    <row r="327" spans="1:18" s="281" customFormat="1" ht="26.25" customHeight="1">
      <c r="A327" s="461" t="s">
        <v>381</v>
      </c>
      <c r="B327" s="217"/>
      <c r="I327" s="219"/>
      <c r="J327" s="282"/>
      <c r="K327" s="283"/>
      <c r="N327" s="284"/>
      <c r="O327" s="284"/>
      <c r="P327" s="284"/>
      <c r="R327" s="225"/>
    </row>
    <row r="328" spans="1:18" s="219" customFormat="1" ht="28">
      <c r="A328" s="285"/>
      <c r="B328" s="332" t="s">
        <v>382</v>
      </c>
      <c r="I328" s="290"/>
      <c r="J328" s="222"/>
      <c r="K328" s="223"/>
      <c r="N328" s="224"/>
      <c r="O328" s="224"/>
      <c r="P328" s="224"/>
      <c r="R328" s="291"/>
    </row>
    <row r="329" spans="1:18" s="219" customFormat="1" ht="84">
      <c r="A329" s="201"/>
      <c r="B329" s="286" t="s">
        <v>383</v>
      </c>
      <c r="C329" s="287" t="s">
        <v>233</v>
      </c>
      <c r="D329" s="325">
        <f>2.9+3+3.35+3.6+3.7+5+5.2+3</f>
        <v>29.75</v>
      </c>
      <c r="F329" s="289"/>
      <c r="H329" s="463">
        <f>ROUND(F329*D329,2)</f>
        <v>0</v>
      </c>
      <c r="I329" s="206"/>
      <c r="J329" s="222"/>
      <c r="K329" s="223"/>
      <c r="N329" s="224"/>
      <c r="O329" s="224"/>
      <c r="P329" s="224"/>
      <c r="R329" s="274"/>
    </row>
    <row r="330" spans="1:18" s="219" customFormat="1" ht="28">
      <c r="A330" s="285"/>
      <c r="B330" s="448" t="s">
        <v>384</v>
      </c>
      <c r="C330" s="292"/>
      <c r="D330" s="293"/>
      <c r="E330" s="293"/>
      <c r="F330" s="294"/>
      <c r="G330" s="293"/>
      <c r="H330" s="295"/>
      <c r="I330" s="290"/>
      <c r="J330" s="222"/>
      <c r="K330" s="223"/>
      <c r="N330" s="224"/>
      <c r="O330" s="224"/>
      <c r="P330" s="224"/>
      <c r="R330" s="291"/>
    </row>
    <row r="331" spans="1:18" s="281" customFormat="1" ht="29.25" customHeight="1">
      <c r="A331" s="279" t="s">
        <v>385</v>
      </c>
      <c r="B331" s="292"/>
      <c r="I331" s="219"/>
      <c r="J331" s="282"/>
      <c r="K331" s="283"/>
      <c r="N331" s="284"/>
      <c r="O331" s="284"/>
      <c r="P331" s="284"/>
      <c r="R331" s="225"/>
    </row>
    <row r="332" spans="1:18" s="219" customFormat="1" ht="28">
      <c r="A332" s="201"/>
      <c r="B332" s="332" t="s">
        <v>386</v>
      </c>
      <c r="C332" s="251"/>
      <c r="D332" s="271"/>
      <c r="E332" s="271"/>
      <c r="F332" s="272"/>
      <c r="G332" s="271"/>
      <c r="I332" s="206"/>
      <c r="J332" s="222"/>
      <c r="K332" s="223"/>
      <c r="N332" s="224"/>
      <c r="O332" s="224"/>
      <c r="P332" s="224"/>
      <c r="R332" s="274"/>
    </row>
    <row r="333" spans="1:18" s="219" customFormat="1" ht="40.5" customHeight="1">
      <c r="A333" s="285"/>
      <c r="B333" s="286" t="s">
        <v>387</v>
      </c>
      <c r="C333" s="287" t="s">
        <v>233</v>
      </c>
      <c r="D333" s="335">
        <f>2.8+2.85+2.95+3+3.05+3.15+3.4+3.55+3.65+3.7+3.7+4.6+5.1+5.2+5.25+5.3+10</f>
        <v>71.25</v>
      </c>
      <c r="F333" s="289"/>
      <c r="H333" s="463">
        <f>ROUND(F333*D333,2)</f>
        <v>0</v>
      </c>
      <c r="I333" s="290"/>
      <c r="J333" s="222"/>
      <c r="K333" s="223"/>
      <c r="N333" s="224"/>
      <c r="O333" s="224"/>
      <c r="P333" s="224"/>
      <c r="R333" s="291"/>
    </row>
    <row r="334" spans="1:18" s="219" customFormat="1" ht="42">
      <c r="A334" s="226"/>
      <c r="B334" s="292" t="s">
        <v>388</v>
      </c>
      <c r="C334" s="217"/>
      <c r="D334" s="276"/>
      <c r="E334" s="277"/>
      <c r="F334" s="278"/>
      <c r="G334" s="277"/>
      <c r="J334" s="222"/>
      <c r="K334" s="223"/>
      <c r="N334" s="224"/>
      <c r="O334" s="224"/>
      <c r="P334" s="224"/>
      <c r="R334" s="225"/>
    </row>
    <row r="335" spans="1:18" s="281" customFormat="1" ht="30" customHeight="1">
      <c r="A335" s="279" t="s">
        <v>389</v>
      </c>
      <c r="B335" s="217"/>
      <c r="I335" s="219"/>
      <c r="J335" s="282"/>
      <c r="K335" s="283"/>
      <c r="N335" s="284"/>
      <c r="O335" s="284"/>
      <c r="P335" s="284"/>
      <c r="R335" s="225"/>
    </row>
    <row r="336" spans="1:18" s="219" customFormat="1" ht="36" customHeight="1">
      <c r="A336" s="285"/>
      <c r="B336" s="332" t="s">
        <v>390</v>
      </c>
      <c r="I336" s="290"/>
      <c r="J336" s="222"/>
      <c r="K336" s="223"/>
      <c r="N336" s="224"/>
      <c r="O336" s="224"/>
      <c r="P336" s="224"/>
      <c r="R336" s="291"/>
    </row>
    <row r="337" spans="1:18" s="219" customFormat="1" ht="56">
      <c r="A337" s="201"/>
      <c r="B337" s="286" t="s">
        <v>391</v>
      </c>
      <c r="C337" s="287" t="s">
        <v>233</v>
      </c>
      <c r="D337" s="325">
        <f>147*2+40</f>
        <v>334</v>
      </c>
      <c r="F337" s="289"/>
      <c r="H337" s="463">
        <f>ROUND(F337*D337,2)</f>
        <v>0</v>
      </c>
      <c r="I337" s="206"/>
      <c r="J337" s="222"/>
      <c r="K337" s="223"/>
      <c r="N337" s="224"/>
      <c r="O337" s="224"/>
      <c r="P337" s="224"/>
      <c r="R337" s="274"/>
    </row>
    <row r="338" spans="1:18" s="219" customFormat="1">
      <c r="A338" s="285"/>
      <c r="B338" s="336" t="s">
        <v>392</v>
      </c>
      <c r="C338" s="292"/>
      <c r="D338" s="293"/>
      <c r="E338" s="293"/>
      <c r="F338" s="294"/>
      <c r="G338" s="293"/>
      <c r="H338" s="295"/>
      <c r="I338" s="290"/>
      <c r="J338" s="222"/>
      <c r="K338" s="223"/>
      <c r="N338" s="224"/>
      <c r="O338" s="224"/>
      <c r="P338" s="224"/>
      <c r="R338" s="291"/>
    </row>
    <row r="339" spans="1:18" s="219" customFormat="1" ht="20.25" customHeight="1">
      <c r="A339" s="275"/>
      <c r="B339" s="292"/>
      <c r="C339" s="296"/>
      <c r="D339" s="229"/>
      <c r="E339" s="229"/>
      <c r="F339" s="297"/>
      <c r="G339" s="229"/>
      <c r="H339" s="298"/>
      <c r="I339" s="229"/>
      <c r="J339" s="299"/>
      <c r="K339" s="223"/>
      <c r="L339" s="300"/>
      <c r="N339" s="224"/>
      <c r="O339" s="224"/>
      <c r="P339" s="224"/>
      <c r="R339" s="234"/>
    </row>
    <row r="340" spans="1:18" s="219" customFormat="1" ht="17">
      <c r="A340" s="201"/>
      <c r="B340" s="296" t="s">
        <v>393</v>
      </c>
      <c r="C340" s="251"/>
      <c r="D340" s="271"/>
      <c r="E340" s="271"/>
      <c r="F340" s="272"/>
      <c r="G340" s="271"/>
      <c r="H340" s="298">
        <f>SUM(H329:H338)</f>
        <v>0</v>
      </c>
      <c r="I340" s="206"/>
      <c r="J340" s="222"/>
      <c r="K340" s="223"/>
      <c r="N340" s="224"/>
      <c r="O340" s="224"/>
      <c r="P340" s="224"/>
      <c r="R340" s="274"/>
    </row>
    <row r="341" spans="1:18" s="219" customFormat="1" ht="53" customHeight="1">
      <c r="A341" s="226"/>
      <c r="B341" s="477" t="s">
        <v>394</v>
      </c>
      <c r="C341" s="296"/>
      <c r="D341" s="229"/>
      <c r="E341" s="229"/>
      <c r="F341" s="297"/>
      <c r="G341" s="229"/>
      <c r="H341" s="475">
        <f>H323+H312+H292+H278+H340</f>
        <v>0</v>
      </c>
      <c r="J341" s="222"/>
      <c r="K341" s="223"/>
      <c r="N341" s="224"/>
      <c r="O341" s="224"/>
      <c r="P341" s="224"/>
      <c r="R341" s="225"/>
    </row>
    <row r="342" spans="1:18" s="219" customFormat="1">
      <c r="A342" s="226"/>
      <c r="C342" s="217"/>
      <c r="D342" s="276"/>
      <c r="E342" s="277"/>
      <c r="F342" s="278"/>
      <c r="G342" s="277"/>
      <c r="H342" s="476"/>
      <c r="J342" s="222"/>
      <c r="K342" s="223"/>
      <c r="N342" s="224"/>
      <c r="O342" s="224"/>
      <c r="P342" s="224"/>
      <c r="R342" s="225"/>
    </row>
    <row r="343" spans="1:18" s="219" customFormat="1">
      <c r="A343" s="201"/>
      <c r="B343" s="217"/>
      <c r="C343" s="251"/>
      <c r="D343" s="271"/>
      <c r="E343" s="271"/>
      <c r="F343" s="272"/>
      <c r="G343" s="271"/>
      <c r="H343" s="316"/>
      <c r="I343" s="206"/>
      <c r="J343" s="222"/>
      <c r="K343" s="223"/>
      <c r="N343" s="224"/>
      <c r="O343" s="224"/>
      <c r="P343" s="224"/>
      <c r="R343" s="274"/>
    </row>
    <row r="344" spans="1:18" s="264" customFormat="1" ht="18">
      <c r="A344" s="261" t="s">
        <v>9</v>
      </c>
      <c r="B344" s="251"/>
      <c r="C344" s="262"/>
      <c r="D344" s="263"/>
      <c r="F344" s="265"/>
      <c r="J344" s="329"/>
      <c r="K344" s="330"/>
      <c r="N344" s="331"/>
      <c r="O344" s="331"/>
      <c r="P344" s="331"/>
      <c r="R344" s="266"/>
    </row>
    <row r="345" spans="1:18" s="219" customFormat="1" ht="18">
      <c r="A345" s="226"/>
      <c r="B345" s="262" t="s">
        <v>10</v>
      </c>
      <c r="C345" s="287"/>
      <c r="D345" s="203"/>
      <c r="E345" s="203"/>
      <c r="F345" s="301"/>
      <c r="G345" s="302"/>
      <c r="I345" s="302"/>
      <c r="K345" s="223"/>
      <c r="N345" s="224"/>
      <c r="O345" s="224"/>
      <c r="P345" s="224"/>
      <c r="R345" s="210"/>
    </row>
    <row r="346" spans="1:18" s="219" customFormat="1">
      <c r="A346" s="275" t="s">
        <v>395</v>
      </c>
      <c r="B346" s="292"/>
      <c r="C346" s="217"/>
      <c r="D346" s="218"/>
      <c r="F346" s="220"/>
      <c r="H346" s="221"/>
      <c r="J346" s="222"/>
      <c r="K346" s="223"/>
      <c r="N346" s="224"/>
      <c r="O346" s="224"/>
      <c r="P346" s="224"/>
      <c r="R346" s="225"/>
    </row>
    <row r="347" spans="1:18" s="219" customFormat="1">
      <c r="A347" s="226"/>
      <c r="B347" s="217" t="s">
        <v>396</v>
      </c>
      <c r="C347" s="217"/>
      <c r="D347" s="276"/>
      <c r="E347" s="277"/>
      <c r="F347" s="278"/>
      <c r="G347" s="277"/>
      <c r="H347" s="100"/>
      <c r="J347" s="222"/>
      <c r="K347" s="223"/>
      <c r="N347" s="224"/>
      <c r="O347" s="224"/>
      <c r="P347" s="224"/>
      <c r="R347" s="225"/>
    </row>
    <row r="348" spans="1:18" s="281" customFormat="1" ht="61" customHeight="1">
      <c r="A348" s="279" t="s">
        <v>397</v>
      </c>
      <c r="B348" s="217"/>
      <c r="I348" s="219"/>
      <c r="J348" s="282">
        <v>1</v>
      </c>
      <c r="K348" s="283"/>
      <c r="N348" s="284"/>
      <c r="O348" s="284"/>
      <c r="P348" s="284"/>
      <c r="R348" s="225"/>
    </row>
    <row r="349" spans="1:18" s="219" customFormat="1" ht="57">
      <c r="A349" s="201"/>
      <c r="B349" s="457" t="s">
        <v>555</v>
      </c>
      <c r="C349" s="287" t="s">
        <v>49</v>
      </c>
      <c r="D349" s="334">
        <v>40</v>
      </c>
      <c r="F349" s="289">
        <v>65</v>
      </c>
      <c r="H349" s="463">
        <f>ROUND(F349*D349,2)</f>
        <v>2600</v>
      </c>
      <c r="I349" s="206"/>
      <c r="J349" s="222"/>
      <c r="K349" s="223"/>
      <c r="N349" s="224"/>
      <c r="O349" s="224"/>
      <c r="P349" s="224"/>
      <c r="R349" s="274"/>
    </row>
    <row r="350" spans="1:18" s="281" customFormat="1" ht="60" customHeight="1">
      <c r="A350" s="279" t="s">
        <v>398</v>
      </c>
      <c r="B350" s="251"/>
      <c r="I350" s="219"/>
      <c r="J350" s="282"/>
      <c r="K350" s="283"/>
      <c r="N350" s="284"/>
      <c r="O350" s="284"/>
      <c r="P350" s="284"/>
      <c r="R350" s="225"/>
    </row>
    <row r="351" spans="1:18" s="219" customFormat="1" ht="57">
      <c r="A351" s="201"/>
      <c r="B351" s="457" t="s">
        <v>548</v>
      </c>
      <c r="C351" s="287" t="s">
        <v>49</v>
      </c>
      <c r="D351" s="334">
        <v>20</v>
      </c>
      <c r="F351" s="289">
        <v>65</v>
      </c>
      <c r="H351" s="463">
        <f>ROUND(F351*D351,2)</f>
        <v>1300</v>
      </c>
      <c r="I351" s="206"/>
      <c r="J351" s="222"/>
      <c r="K351" s="223"/>
      <c r="N351" s="224"/>
      <c r="O351" s="224"/>
      <c r="P351" s="224"/>
      <c r="R351" s="274"/>
    </row>
    <row r="352" spans="1:18" s="281" customFormat="1" ht="66" customHeight="1">
      <c r="A352" s="279" t="s">
        <v>399</v>
      </c>
      <c r="B352" s="251"/>
      <c r="I352" s="219"/>
      <c r="J352" s="282"/>
      <c r="K352" s="283"/>
      <c r="N352" s="284"/>
      <c r="O352" s="284"/>
      <c r="P352" s="284"/>
      <c r="R352" s="225"/>
    </row>
    <row r="353" spans="1:18" s="219" customFormat="1" ht="71">
      <c r="A353" s="285"/>
      <c r="B353" s="32" t="s">
        <v>549</v>
      </c>
      <c r="C353" s="287" t="s">
        <v>25</v>
      </c>
      <c r="D353" s="334">
        <v>1</v>
      </c>
      <c r="F353" s="289"/>
      <c r="H353" s="463">
        <f>ROUND(F353*D353,2)</f>
        <v>0</v>
      </c>
      <c r="I353" s="290"/>
      <c r="J353" s="222"/>
      <c r="K353" s="223"/>
      <c r="N353" s="224"/>
      <c r="O353" s="224"/>
      <c r="P353" s="224"/>
      <c r="R353" s="291"/>
    </row>
    <row r="354" spans="1:18" s="219" customFormat="1" ht="30.75" customHeight="1">
      <c r="A354" s="275"/>
      <c r="B354" s="286"/>
      <c r="C354" s="296"/>
      <c r="D354" s="229"/>
      <c r="E354" s="229"/>
      <c r="F354" s="297"/>
      <c r="G354" s="229"/>
      <c r="H354" s="298"/>
      <c r="I354" s="229"/>
      <c r="J354" s="299"/>
      <c r="K354" s="223"/>
      <c r="L354" s="300"/>
      <c r="N354" s="224"/>
      <c r="O354" s="224"/>
      <c r="P354" s="224"/>
      <c r="R354" s="234"/>
    </row>
    <row r="355" spans="1:18" s="219" customFormat="1" ht="34">
      <c r="A355" s="201"/>
      <c r="B355" s="296" t="s">
        <v>400</v>
      </c>
      <c r="C355" s="251"/>
      <c r="D355" s="271"/>
      <c r="E355" s="271"/>
      <c r="F355" s="272"/>
      <c r="G355" s="271"/>
      <c r="H355" s="298">
        <f>SUM(H349:H354)</f>
        <v>3900</v>
      </c>
      <c r="I355" s="206"/>
      <c r="J355" s="222"/>
      <c r="K355" s="223"/>
      <c r="N355" s="224"/>
      <c r="O355" s="224"/>
      <c r="P355" s="224"/>
      <c r="R355" s="274"/>
    </row>
    <row r="356" spans="1:18" s="219" customFormat="1">
      <c r="A356" s="226"/>
      <c r="B356" s="251"/>
      <c r="C356" s="296"/>
      <c r="D356" s="229"/>
      <c r="E356" s="229"/>
      <c r="F356" s="297"/>
      <c r="G356" s="229"/>
      <c r="H356" s="333"/>
      <c r="J356" s="222"/>
      <c r="K356" s="223"/>
      <c r="N356" s="224"/>
      <c r="O356" s="224"/>
      <c r="P356" s="224"/>
      <c r="R356" s="225"/>
    </row>
    <row r="357" spans="1:18" s="219" customFormat="1" ht="17">
      <c r="A357" s="226"/>
      <c r="B357" s="296" t="s">
        <v>401</v>
      </c>
      <c r="C357" s="217"/>
      <c r="D357" s="276"/>
      <c r="E357" s="277"/>
      <c r="F357" s="278"/>
      <c r="G357" s="277"/>
      <c r="H357" s="333">
        <f>H355</f>
        <v>3900</v>
      </c>
      <c r="J357" s="222"/>
      <c r="K357" s="223"/>
      <c r="N357" s="224"/>
      <c r="O357" s="224"/>
      <c r="P357" s="224"/>
      <c r="R357" s="225"/>
    </row>
    <row r="358" spans="1:18" s="219" customFormat="1">
      <c r="A358" s="226"/>
      <c r="B358" s="217"/>
      <c r="C358" s="217"/>
      <c r="D358" s="276"/>
      <c r="E358" s="277"/>
      <c r="F358" s="278"/>
      <c r="G358" s="277"/>
      <c r="J358" s="222"/>
      <c r="K358" s="223"/>
      <c r="N358" s="224"/>
      <c r="O358" s="224"/>
      <c r="P358" s="224"/>
      <c r="R358" s="225"/>
    </row>
    <row r="359" spans="1:18" s="219" customFormat="1">
      <c r="A359" s="226"/>
      <c r="B359" s="217"/>
      <c r="C359" s="217"/>
      <c r="D359" s="276"/>
      <c r="E359" s="277"/>
      <c r="F359" s="278"/>
      <c r="G359" s="277"/>
      <c r="J359" s="222"/>
      <c r="K359" s="223"/>
      <c r="N359" s="224"/>
      <c r="O359" s="224"/>
      <c r="P359" s="224"/>
      <c r="R359" s="225"/>
    </row>
    <row r="360" spans="1:18" s="219" customFormat="1">
      <c r="A360" s="226"/>
      <c r="B360" s="217"/>
      <c r="C360" s="217"/>
      <c r="D360" s="276"/>
      <c r="E360" s="277"/>
      <c r="F360" s="278"/>
      <c r="G360" s="277"/>
      <c r="N360" s="224"/>
      <c r="O360" s="224"/>
      <c r="P360" s="224"/>
      <c r="R360" s="225"/>
    </row>
    <row r="361" spans="1:18" s="219" customFormat="1">
      <c r="A361" s="285"/>
      <c r="B361" s="217"/>
      <c r="D361" s="337"/>
      <c r="E361" s="290"/>
      <c r="F361" s="338"/>
      <c r="G361" s="290"/>
      <c r="I361" s="290"/>
      <c r="J361" s="222"/>
      <c r="K361" s="223"/>
      <c r="N361" s="224"/>
      <c r="O361" s="224"/>
      <c r="P361" s="224"/>
      <c r="R361" s="339"/>
    </row>
    <row r="362" spans="1:18">
      <c r="B362" s="219"/>
    </row>
    <row r="368" spans="1:18">
      <c r="D368" s="202"/>
    </row>
  </sheetData>
  <mergeCells count="41">
    <mergeCell ref="R24:T24"/>
    <mergeCell ref="C1:H1"/>
    <mergeCell ref="F22:H22"/>
    <mergeCell ref="L22:N22"/>
    <mergeCell ref="F24:H24"/>
    <mergeCell ref="L24:N24"/>
    <mergeCell ref="F25:H25"/>
    <mergeCell ref="L25:N25"/>
    <mergeCell ref="R25:T25"/>
    <mergeCell ref="F27:H27"/>
    <mergeCell ref="M27:O27"/>
    <mergeCell ref="P27:R27"/>
    <mergeCell ref="B58:D58"/>
    <mergeCell ref="F28:H28"/>
    <mergeCell ref="M28:O28"/>
    <mergeCell ref="P28:R28"/>
    <mergeCell ref="B44:H44"/>
    <mergeCell ref="B47:H47"/>
    <mergeCell ref="B50:H50"/>
    <mergeCell ref="B52:D52"/>
    <mergeCell ref="B53:H53"/>
    <mergeCell ref="B55:D55"/>
    <mergeCell ref="B56:H56"/>
    <mergeCell ref="K56:Q56"/>
    <mergeCell ref="B59:H59"/>
    <mergeCell ref="B61:D61"/>
    <mergeCell ref="B62:H62"/>
    <mergeCell ref="B64:D64"/>
    <mergeCell ref="B65:H65"/>
    <mergeCell ref="R65:T65"/>
    <mergeCell ref="B67:D67"/>
    <mergeCell ref="B68:H68"/>
    <mergeCell ref="K68:Q68"/>
    <mergeCell ref="B70:D70"/>
    <mergeCell ref="K70:Q70"/>
    <mergeCell ref="N65:P65"/>
    <mergeCell ref="B71:H71"/>
    <mergeCell ref="L71:N71"/>
    <mergeCell ref="L72:N72"/>
    <mergeCell ref="B73:D73"/>
    <mergeCell ref="B74:H74"/>
  </mergeCells>
  <conditionalFormatting sqref="H362:H65515 H313:H315 H293:H295 H251 H200 H186:H187 H163:H164 H156:H157 H139 H144:H146 H148 H125:H127 F76:H76 N72 H46 H48:H49 H51:H52 H54:H55 H57:H58 H60:H61 H63:H64 D58 D52 D61 D55 D64 D70 H67 D67 D73 H69:H75 H105:H107 H150 H204:H212 H77:H90 H94:H100 H102:H103 H109 H129 H152 H159:H160 H181:H182 H230:H235 H255:H271 H273:H275 H280:H283 H285:H286 H297:H299 H301:H307 H309 H317:H320 H324:H331 H333:H338 H341:H342 H346:H347 H349 H351 H353 H6:H43 H356:H357">
    <cfRule type="cellIs" dxfId="88" priority="95" stopIfTrue="1" operator="equal">
      <formula>0</formula>
    </cfRule>
  </conditionalFormatting>
  <conditionalFormatting sqref="H251 H200 H161 H154 H135 H91 H341:H342 H322:H323 H311:H312 H291:H292 H277:H278 H240:H241 H183:H184 H196:H197 H354:H357">
    <cfRule type="cellIs" dxfId="87" priority="93" stopIfTrue="1" operator="greaterThan">
      <formula>0</formula>
    </cfRule>
    <cfRule type="cellIs" dxfId="86" priority="94" stopIfTrue="1" operator="equal">
      <formula>0</formula>
    </cfRule>
  </conditionalFormatting>
  <conditionalFormatting sqref="H320 F320 H317 F317 H309 F309 H301 F301 H297 F297 H305 F305 F283 H275 F275 H283 F286 H286 H259 F259 H263 F263 H234 F234 F181 F159 H148 F148 F129 F86 F89 F103 F99:F100 F109 H267 F267 F271 H271 F83 H83 F152 H86 H89 H99:H100 H103 H109 H129 H152 H159 H181 F349 H349 F351 F353 H351 H353">
    <cfRule type="cellIs" dxfId="85" priority="91" stopIfTrue="1" operator="greaterThan">
      <formula>0</formula>
    </cfRule>
    <cfRule type="cellIs" dxfId="84" priority="92" stopIfTrue="1" operator="equal">
      <formula>0</formula>
    </cfRule>
  </conditionalFormatting>
  <conditionalFormatting sqref="D320 D317 D283 D286 D234 D86 D89 D83 D349 D351 D353">
    <cfRule type="cellIs" dxfId="83" priority="90" stopIfTrue="1" operator="greaterThan">
      <formula>0</formula>
    </cfRule>
  </conditionalFormatting>
  <conditionalFormatting sqref="D76:E76">
    <cfRule type="cellIs" dxfId="82" priority="89" stopIfTrue="1" operator="equal">
      <formula>0</formula>
    </cfRule>
  </conditionalFormatting>
  <conditionalFormatting sqref="H339:H340">
    <cfRule type="cellIs" dxfId="81" priority="87" stopIfTrue="1" operator="greaterThan">
      <formula>0</formula>
    </cfRule>
    <cfRule type="cellIs" dxfId="80" priority="88" stopIfTrue="1" operator="equal">
      <formula>0</formula>
    </cfRule>
  </conditionalFormatting>
  <conditionalFormatting sqref="H326:H331 H333:H335">
    <cfRule type="cellIs" dxfId="79" priority="83" stopIfTrue="1" operator="equal">
      <formula>0</formula>
    </cfRule>
  </conditionalFormatting>
  <conditionalFormatting sqref="H337:H338">
    <cfRule type="cellIs" dxfId="78" priority="82" stopIfTrue="1" operator="equal">
      <formula>0</formula>
    </cfRule>
  </conditionalFormatting>
  <conditionalFormatting sqref="H337 F337">
    <cfRule type="cellIs" dxfId="77" priority="80" stopIfTrue="1" operator="greaterThan">
      <formula>0</formula>
    </cfRule>
    <cfRule type="cellIs" dxfId="76" priority="81" stopIfTrue="1" operator="equal">
      <formula>0</formula>
    </cfRule>
  </conditionalFormatting>
  <conditionalFormatting sqref="H326:H327 H329:H331 H333:H334">
    <cfRule type="cellIs" dxfId="75" priority="79" stopIfTrue="1" operator="equal">
      <formula>0</formula>
    </cfRule>
  </conditionalFormatting>
  <conditionalFormatting sqref="H329 F329">
    <cfRule type="cellIs" dxfId="74" priority="77" stopIfTrue="1" operator="greaterThan">
      <formula>0</formula>
    </cfRule>
    <cfRule type="cellIs" dxfId="73" priority="78" stopIfTrue="1" operator="equal">
      <formula>0</formula>
    </cfRule>
  </conditionalFormatting>
  <conditionalFormatting sqref="H333 F333">
    <cfRule type="cellIs" dxfId="72" priority="75" stopIfTrue="1" operator="greaterThan">
      <formula>0</formula>
    </cfRule>
    <cfRule type="cellIs" dxfId="71" priority="76" stopIfTrue="1" operator="equal">
      <formula>0</formula>
    </cfRule>
  </conditionalFormatting>
  <conditionalFormatting sqref="H111:H113">
    <cfRule type="cellIs" dxfId="70" priority="74" stopIfTrue="1" operator="equal">
      <formula>0</formula>
    </cfRule>
  </conditionalFormatting>
  <conditionalFormatting sqref="F115">
    <cfRule type="cellIs" dxfId="69" priority="72" stopIfTrue="1" operator="greaterThan">
      <formula>0</formula>
    </cfRule>
    <cfRule type="cellIs" dxfId="68" priority="73" stopIfTrue="1" operator="equal">
      <formula>0</formula>
    </cfRule>
  </conditionalFormatting>
  <conditionalFormatting sqref="H117">
    <cfRule type="cellIs" dxfId="67" priority="71" stopIfTrue="1" operator="equal">
      <formula>0</formula>
    </cfRule>
  </conditionalFormatting>
  <conditionalFormatting sqref="F119">
    <cfRule type="cellIs" dxfId="66" priority="69" stopIfTrue="1" operator="greaterThan">
      <formula>0</formula>
    </cfRule>
    <cfRule type="cellIs" dxfId="65" priority="70" stopIfTrue="1" operator="equal">
      <formula>0</formula>
    </cfRule>
  </conditionalFormatting>
  <conditionalFormatting sqref="H121">
    <cfRule type="cellIs" dxfId="64" priority="68" stopIfTrue="1" operator="equal">
      <formula>0</formula>
    </cfRule>
  </conditionalFormatting>
  <conditionalFormatting sqref="F123">
    <cfRule type="cellIs" dxfId="63" priority="66" stopIfTrue="1" operator="greaterThan">
      <formula>0</formula>
    </cfRule>
    <cfRule type="cellIs" dxfId="62" priority="67" stopIfTrue="1" operator="equal">
      <formula>0</formula>
    </cfRule>
  </conditionalFormatting>
  <conditionalFormatting sqref="H131">
    <cfRule type="cellIs" dxfId="61" priority="65" stopIfTrue="1" operator="equal">
      <formula>0</formula>
    </cfRule>
  </conditionalFormatting>
  <conditionalFormatting sqref="F133">
    <cfRule type="cellIs" dxfId="60" priority="63" stopIfTrue="1" operator="greaterThan">
      <formula>0</formula>
    </cfRule>
    <cfRule type="cellIs" dxfId="59" priority="64" stopIfTrue="1" operator="equal">
      <formula>0</formula>
    </cfRule>
  </conditionalFormatting>
  <conditionalFormatting sqref="H166:H167 H169">
    <cfRule type="cellIs" dxfId="58" priority="62" stopIfTrue="1" operator="equal">
      <formula>0</formula>
    </cfRule>
  </conditionalFormatting>
  <conditionalFormatting sqref="F168">
    <cfRule type="cellIs" dxfId="57" priority="60" stopIfTrue="1" operator="greaterThan">
      <formula>0</formula>
    </cfRule>
    <cfRule type="cellIs" dxfId="56" priority="61" stopIfTrue="1" operator="equal">
      <formula>0</formula>
    </cfRule>
  </conditionalFormatting>
  <conditionalFormatting sqref="H165">
    <cfRule type="cellIs" dxfId="55" priority="59" stopIfTrue="1" operator="equal">
      <formula>0</formula>
    </cfRule>
  </conditionalFormatting>
  <conditionalFormatting sqref="H173">
    <cfRule type="cellIs" dxfId="54" priority="58" stopIfTrue="1" operator="equal">
      <formula>0</formula>
    </cfRule>
  </conditionalFormatting>
  <conditionalFormatting sqref="F172">
    <cfRule type="cellIs" dxfId="53" priority="56" stopIfTrue="1" operator="greaterThan">
      <formula>0</formula>
    </cfRule>
    <cfRule type="cellIs" dxfId="52" priority="57" stopIfTrue="1" operator="equal">
      <formula>0</formula>
    </cfRule>
  </conditionalFormatting>
  <conditionalFormatting sqref="H177">
    <cfRule type="cellIs" dxfId="51" priority="55" stopIfTrue="1" operator="equal">
      <formula>0</formula>
    </cfRule>
  </conditionalFormatting>
  <conditionalFormatting sqref="F176">
    <cfRule type="cellIs" dxfId="50" priority="53" stopIfTrue="1" operator="greaterThan">
      <formula>0</formula>
    </cfRule>
    <cfRule type="cellIs" dxfId="49" priority="54" stopIfTrue="1" operator="equal">
      <formula>0</formula>
    </cfRule>
  </conditionalFormatting>
  <conditionalFormatting sqref="H195 H188:H189 H191">
    <cfRule type="cellIs" dxfId="48" priority="50" stopIfTrue="1" operator="equal">
      <formula>0</formula>
    </cfRule>
  </conditionalFormatting>
  <conditionalFormatting sqref="F179">
    <cfRule type="cellIs" dxfId="47" priority="51" stopIfTrue="1" operator="greaterThan">
      <formula>0</formula>
    </cfRule>
    <cfRule type="cellIs" dxfId="46" priority="52" stopIfTrue="1" operator="equal">
      <formula>0</formula>
    </cfRule>
  </conditionalFormatting>
  <conditionalFormatting sqref="F194 F190">
    <cfRule type="cellIs" dxfId="45" priority="48" stopIfTrue="1" operator="greaterThan">
      <formula>0</formula>
    </cfRule>
    <cfRule type="cellIs" dxfId="44" priority="49" stopIfTrue="1" operator="equal">
      <formula>0</formula>
    </cfRule>
  </conditionalFormatting>
  <conditionalFormatting sqref="H236:H237 H239">
    <cfRule type="cellIs" dxfId="43" priority="47" stopIfTrue="1" operator="equal">
      <formula>0</formula>
    </cfRule>
  </conditionalFormatting>
  <conditionalFormatting sqref="F238">
    <cfRule type="cellIs" dxfId="42" priority="45" stopIfTrue="1" operator="greaterThan">
      <formula>0</formula>
    </cfRule>
    <cfRule type="cellIs" dxfId="41" priority="46" stopIfTrue="1" operator="equal">
      <formula>0</formula>
    </cfRule>
  </conditionalFormatting>
  <conditionalFormatting sqref="D238">
    <cfRule type="cellIs" dxfId="40" priority="44" stopIfTrue="1" operator="greaterThan">
      <formula>0</formula>
    </cfRule>
  </conditionalFormatting>
  <conditionalFormatting sqref="H288">
    <cfRule type="cellIs" dxfId="39" priority="43" stopIfTrue="1" operator="equal">
      <formula>0</formula>
    </cfRule>
  </conditionalFormatting>
  <conditionalFormatting sqref="F289">
    <cfRule type="cellIs" dxfId="38" priority="41" stopIfTrue="1" operator="greaterThan">
      <formula>0</formula>
    </cfRule>
    <cfRule type="cellIs" dxfId="37" priority="42" stopIfTrue="1" operator="equal">
      <formula>0</formula>
    </cfRule>
  </conditionalFormatting>
  <conditionalFormatting sqref="D289">
    <cfRule type="cellIs" dxfId="36" priority="40" stopIfTrue="1" operator="greaterThan">
      <formula>0</formula>
    </cfRule>
  </conditionalFormatting>
  <conditionalFormatting sqref="H225 H215:H221">
    <cfRule type="cellIs" dxfId="35" priority="39" stopIfTrue="1" operator="equal">
      <formula>0</formula>
    </cfRule>
  </conditionalFormatting>
  <conditionalFormatting sqref="H213:H214 H223:H225">
    <cfRule type="cellIs" dxfId="34" priority="37" stopIfTrue="1" operator="greaterThan">
      <formula>0</formula>
    </cfRule>
    <cfRule type="cellIs" dxfId="33" priority="38" stopIfTrue="1" operator="equal">
      <formula>0</formula>
    </cfRule>
  </conditionalFormatting>
  <conditionalFormatting sqref="F221 H211 F211 H221">
    <cfRule type="cellIs" dxfId="32" priority="35" stopIfTrue="1" operator="greaterThan">
      <formula>0</formula>
    </cfRule>
    <cfRule type="cellIs" dxfId="31" priority="36" stopIfTrue="1" operator="equal">
      <formula>0</formula>
    </cfRule>
  </conditionalFormatting>
  <conditionalFormatting sqref="H242:H245 H247">
    <cfRule type="cellIs" dxfId="30" priority="34" stopIfTrue="1" operator="equal">
      <formula>0</formula>
    </cfRule>
  </conditionalFormatting>
  <conditionalFormatting sqref="H248:H249">
    <cfRule type="cellIs" dxfId="29" priority="32" stopIfTrue="1" operator="greaterThan">
      <formula>0</formula>
    </cfRule>
    <cfRule type="cellIs" dxfId="28" priority="33" stopIfTrue="1" operator="equal">
      <formula>0</formula>
    </cfRule>
  </conditionalFormatting>
  <conditionalFormatting sqref="F246">
    <cfRule type="cellIs" dxfId="27" priority="30" stopIfTrue="1" operator="greaterThan">
      <formula>0</formula>
    </cfRule>
    <cfRule type="cellIs" dxfId="26" priority="31" stopIfTrue="1" operator="equal">
      <formula>0</formula>
    </cfRule>
  </conditionalFormatting>
  <conditionalFormatting sqref="D246">
    <cfRule type="cellIs" dxfId="25" priority="29" stopIfTrue="1" operator="greaterThan">
      <formula>0</formula>
    </cfRule>
  </conditionalFormatting>
  <conditionalFormatting sqref="H115">
    <cfRule type="cellIs" dxfId="24" priority="28" stopIfTrue="1" operator="equal">
      <formula>0</formula>
    </cfRule>
  </conditionalFormatting>
  <conditionalFormatting sqref="H115">
    <cfRule type="cellIs" dxfId="23" priority="26" stopIfTrue="1" operator="greaterThan">
      <formula>0</formula>
    </cfRule>
    <cfRule type="cellIs" dxfId="22" priority="27" stopIfTrue="1" operator="equal">
      <formula>0</formula>
    </cfRule>
  </conditionalFormatting>
  <conditionalFormatting sqref="H133 H123 H119">
    <cfRule type="cellIs" dxfId="21" priority="25" stopIfTrue="1" operator="equal">
      <formula>0</formula>
    </cfRule>
  </conditionalFormatting>
  <conditionalFormatting sqref="H133 H123 H119">
    <cfRule type="cellIs" dxfId="20" priority="23" stopIfTrue="1" operator="greaterThan">
      <formula>0</formula>
    </cfRule>
    <cfRule type="cellIs" dxfId="19" priority="24" stopIfTrue="1" operator="equal">
      <formula>0</formula>
    </cfRule>
  </conditionalFormatting>
  <conditionalFormatting sqref="H179 H176 H172 H168">
    <cfRule type="cellIs" dxfId="18" priority="19" stopIfTrue="1" operator="equal">
      <formula>0</formula>
    </cfRule>
  </conditionalFormatting>
  <conditionalFormatting sqref="H179 H176 H172 H168">
    <cfRule type="cellIs" dxfId="17" priority="17" stopIfTrue="1" operator="greaterThan">
      <formula>0</formula>
    </cfRule>
    <cfRule type="cellIs" dxfId="16" priority="18" stopIfTrue="1" operator="equal">
      <formula>0</formula>
    </cfRule>
  </conditionalFormatting>
  <conditionalFormatting sqref="H194 H190">
    <cfRule type="cellIs" dxfId="15" priority="16" stopIfTrue="1" operator="equal">
      <formula>0</formula>
    </cfRule>
  </conditionalFormatting>
  <conditionalFormatting sqref="H194 H190">
    <cfRule type="cellIs" dxfId="14" priority="14" stopIfTrue="1" operator="greaterThan">
      <formula>0</formula>
    </cfRule>
    <cfRule type="cellIs" dxfId="13" priority="15" stopIfTrue="1" operator="equal">
      <formula>0</formula>
    </cfRule>
  </conditionalFormatting>
  <conditionalFormatting sqref="H221">
    <cfRule type="cellIs" dxfId="12" priority="13" stopIfTrue="1" operator="equal">
      <formula>0</formula>
    </cfRule>
  </conditionalFormatting>
  <conditionalFormatting sqref="H246 H238 H234">
    <cfRule type="cellIs" dxfId="11" priority="11" stopIfTrue="1" operator="greaterThan">
      <formula>0</formula>
    </cfRule>
    <cfRule type="cellIs" dxfId="10" priority="12" stopIfTrue="1" operator="equal">
      <formula>0</formula>
    </cfRule>
  </conditionalFormatting>
  <conditionalFormatting sqref="H246 H238">
    <cfRule type="cellIs" dxfId="9" priority="10" stopIfTrue="1" operator="equal">
      <formula>0</formula>
    </cfRule>
  </conditionalFormatting>
  <conditionalFormatting sqref="H275 H271 H267 H263 H259">
    <cfRule type="cellIs" dxfId="8" priority="8" stopIfTrue="1" operator="greaterThan">
      <formula>0</formula>
    </cfRule>
    <cfRule type="cellIs" dxfId="7" priority="9" stopIfTrue="1" operator="equal">
      <formula>0</formula>
    </cfRule>
  </conditionalFormatting>
  <conditionalFormatting sqref="H289 H286 H283">
    <cfRule type="cellIs" dxfId="6" priority="6" stopIfTrue="1" operator="greaterThan">
      <formula>0</formula>
    </cfRule>
    <cfRule type="cellIs" dxfId="5" priority="7" stopIfTrue="1" operator="equal">
      <formula>0</formula>
    </cfRule>
  </conditionalFormatting>
  <conditionalFormatting sqref="H289">
    <cfRule type="cellIs" dxfId="4" priority="5" stopIfTrue="1" operator="equal">
      <formula>0</formula>
    </cfRule>
  </conditionalFormatting>
  <conditionalFormatting sqref="H309 H305 H301 H297">
    <cfRule type="cellIs" dxfId="3" priority="3" stopIfTrue="1" operator="greaterThan">
      <formula>0</formula>
    </cfRule>
    <cfRule type="cellIs" dxfId="2" priority="4" stopIfTrue="1" operator="equal">
      <formula>0</formula>
    </cfRule>
  </conditionalFormatting>
  <conditionalFormatting sqref="H353 H337 H333 H329 H320 H317">
    <cfRule type="cellIs" dxfId="1" priority="1" stopIfTrue="1" operator="greaterThan">
      <formula>0</formula>
    </cfRule>
    <cfRule type="cellIs" dxfId="0" priority="2" stopIfTrue="1" operator="equal">
      <formula>0</formula>
    </cfRule>
  </conditionalFormatting>
  <pageMargins left="0.7" right="0.7" top="0.75" bottom="0.75" header="0.3" footer="0.3"/>
  <pageSetup paperSize="9" scale="78" orientation="portrait" r:id="rId1"/>
  <rowBreaks count="13" manualBreakCount="13">
    <brk id="39" max="16383" man="1"/>
    <brk id="74" max="16383" man="1"/>
    <brk id="114" max="7" man="1"/>
    <brk id="139" max="16383" man="1"/>
    <brk id="154" max="16383" man="1"/>
    <brk id="183" max="16383" man="1"/>
    <brk id="200" max="16383" man="1"/>
    <brk id="225" max="16383" man="1"/>
    <brk id="251" max="16383" man="1"/>
    <brk id="277" max="16383" man="1"/>
    <brk id="291" max="16383" man="1"/>
    <brk id="311" max="16383" man="1"/>
    <brk id="341" max="16383" man="1"/>
  </rowBreaks>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189"/>
  <sheetViews>
    <sheetView view="pageBreakPreview" topLeftCell="A29" zoomScale="123" zoomScaleNormal="100" zoomScaleSheetLayoutView="123" workbookViewId="0">
      <selection activeCell="B48" sqref="B48"/>
    </sheetView>
  </sheetViews>
  <sheetFormatPr baseColWidth="10" defaultColWidth="9.1640625" defaultRowHeight="16"/>
  <cols>
    <col min="1" max="1" width="2.1640625" style="406" customWidth="1"/>
    <col min="2" max="2" width="5.1640625" style="407" customWidth="1"/>
    <col min="3" max="3" width="43.5" style="408" customWidth="1"/>
    <col min="4" max="4" width="5.6640625" style="408" customWidth="1"/>
    <col min="5" max="5" width="6.5" style="409" customWidth="1"/>
    <col min="6" max="6" width="10.6640625" style="409" hidden="1" customWidth="1"/>
    <col min="7" max="7" width="11.1640625" style="409" hidden="1" customWidth="1"/>
    <col min="8" max="8" width="14.33203125" style="409" customWidth="1"/>
    <col min="9" max="9" width="16" style="410" customWidth="1"/>
    <col min="10" max="10" width="16.5" style="406" customWidth="1"/>
    <col min="11" max="16384" width="9.1640625" style="406"/>
  </cols>
  <sheetData>
    <row r="1" spans="1:13" s="344" customFormat="1" ht="13">
      <c r="A1" s="343"/>
      <c r="C1" s="344" t="s">
        <v>402</v>
      </c>
      <c r="F1" s="343"/>
      <c r="J1" s="343"/>
      <c r="K1" s="345"/>
      <c r="L1" s="345"/>
      <c r="M1" s="345"/>
    </row>
    <row r="2" spans="1:13" s="107" customFormat="1" ht="13">
      <c r="A2" s="344"/>
      <c r="B2" s="346"/>
      <c r="C2" s="347"/>
      <c r="D2" s="347"/>
      <c r="E2" s="348"/>
      <c r="F2" s="348"/>
      <c r="G2" s="348"/>
      <c r="H2" s="349"/>
      <c r="I2" s="350"/>
    </row>
    <row r="3" spans="1:13" s="107" customFormat="1" ht="14">
      <c r="B3" s="351" t="s">
        <v>51</v>
      </c>
      <c r="C3" s="352" t="s">
        <v>403</v>
      </c>
      <c r="D3" s="352"/>
      <c r="E3" s="353"/>
      <c r="F3" s="354"/>
      <c r="G3" s="354"/>
      <c r="H3" s="354"/>
      <c r="I3" s="355"/>
    </row>
    <row r="4" spans="1:13" s="107" customFormat="1" ht="12.75" customHeight="1">
      <c r="B4" s="346"/>
      <c r="C4" s="352"/>
      <c r="D4" s="356" t="s">
        <v>404</v>
      </c>
      <c r="E4" s="357" t="s">
        <v>405</v>
      </c>
      <c r="F4" s="356" t="s">
        <v>406</v>
      </c>
      <c r="G4" s="356" t="s">
        <v>407</v>
      </c>
      <c r="H4" s="356" t="s">
        <v>408</v>
      </c>
      <c r="I4" s="358" t="s">
        <v>409</v>
      </c>
    </row>
    <row r="5" spans="1:13" s="107" customFormat="1" ht="12.75" customHeight="1">
      <c r="B5" s="346"/>
      <c r="C5" s="352"/>
      <c r="D5" s="356"/>
      <c r="E5" s="357"/>
      <c r="F5" s="356"/>
      <c r="G5" s="356"/>
      <c r="H5" s="356"/>
      <c r="I5" s="358"/>
    </row>
    <row r="6" spans="1:13" s="107" customFormat="1" ht="39" customHeight="1">
      <c r="B6" s="359" t="s">
        <v>1</v>
      </c>
      <c r="C6" s="360" t="s">
        <v>410</v>
      </c>
      <c r="D6" s="361" t="s">
        <v>411</v>
      </c>
      <c r="E6" s="362">
        <v>1</v>
      </c>
      <c r="F6" s="363"/>
      <c r="G6" s="363"/>
      <c r="H6" s="363"/>
      <c r="I6" s="466">
        <f>ROUND(H6*E6,2)</f>
        <v>0</v>
      </c>
    </row>
    <row r="7" spans="1:13" s="107" customFormat="1" ht="12.75" customHeight="1">
      <c r="B7" s="346"/>
      <c r="C7" s="352"/>
      <c r="D7" s="356"/>
      <c r="E7" s="357"/>
      <c r="F7" s="356"/>
      <c r="G7" s="356"/>
      <c r="H7" s="356"/>
      <c r="I7" s="358"/>
    </row>
    <row r="8" spans="1:13" s="107" customFormat="1" ht="53.25" customHeight="1">
      <c r="B8" s="359" t="s">
        <v>3</v>
      </c>
      <c r="C8" s="360" t="s">
        <v>412</v>
      </c>
      <c r="D8" s="361" t="s">
        <v>411</v>
      </c>
      <c r="E8" s="362">
        <v>1</v>
      </c>
      <c r="F8" s="363"/>
      <c r="G8" s="363"/>
      <c r="H8" s="363"/>
      <c r="I8" s="466">
        <f>ROUND(H8*E8,2)</f>
        <v>0</v>
      </c>
    </row>
    <row r="9" spans="1:13" s="107" customFormat="1" ht="12" customHeight="1">
      <c r="B9" s="359"/>
      <c r="C9" s="360"/>
      <c r="D9" s="361"/>
      <c r="E9" s="362"/>
      <c r="F9" s="363"/>
      <c r="G9" s="363"/>
      <c r="H9" s="363"/>
      <c r="I9" s="364"/>
    </row>
    <row r="10" spans="1:13" s="107" customFormat="1" ht="14.25" customHeight="1">
      <c r="B10" s="359" t="s">
        <v>5</v>
      </c>
      <c r="C10" s="360" t="s">
        <v>413</v>
      </c>
      <c r="D10" s="361" t="s">
        <v>414</v>
      </c>
      <c r="E10" s="362">
        <v>401</v>
      </c>
      <c r="F10" s="363"/>
      <c r="G10" s="365"/>
      <c r="H10" s="363"/>
      <c r="I10" s="466">
        <f>ROUND(H10*E10,2)</f>
        <v>0</v>
      </c>
    </row>
    <row r="11" spans="1:13" s="107" customFormat="1" ht="13">
      <c r="B11" s="359"/>
      <c r="C11" s="360"/>
      <c r="D11" s="361"/>
      <c r="E11" s="362"/>
      <c r="F11" s="363"/>
      <c r="G11" s="365"/>
      <c r="H11" s="363"/>
      <c r="I11" s="364"/>
    </row>
    <row r="12" spans="1:13" s="107" customFormat="1" ht="26.25" customHeight="1">
      <c r="B12" s="359" t="s">
        <v>7</v>
      </c>
      <c r="C12" s="360" t="s">
        <v>415</v>
      </c>
      <c r="D12" s="361" t="s">
        <v>414</v>
      </c>
      <c r="E12" s="362">
        <v>81</v>
      </c>
      <c r="F12" s="363">
        <v>186</v>
      </c>
      <c r="G12" s="363"/>
      <c r="H12" s="363"/>
      <c r="I12" s="466">
        <f>ROUND(H12*E12,2)</f>
        <v>0</v>
      </c>
    </row>
    <row r="13" spans="1:13" s="107" customFormat="1" ht="13">
      <c r="B13" s="359"/>
      <c r="C13" s="360"/>
      <c r="D13" s="361"/>
      <c r="E13" s="362"/>
      <c r="F13" s="363"/>
      <c r="G13" s="363"/>
      <c r="H13" s="363"/>
      <c r="I13" s="364"/>
    </row>
    <row r="14" spans="1:13" s="107" customFormat="1" ht="14">
      <c r="B14" s="359" t="s">
        <v>180</v>
      </c>
      <c r="C14" s="360" t="s">
        <v>416</v>
      </c>
      <c r="D14" s="361" t="s">
        <v>414</v>
      </c>
      <c r="E14" s="362">
        <v>321</v>
      </c>
      <c r="F14" s="363"/>
      <c r="G14" s="363"/>
      <c r="H14" s="363"/>
      <c r="I14" s="466">
        <f>ROUND(H14*E14,2)</f>
        <v>0</v>
      </c>
    </row>
    <row r="15" spans="1:13" s="107" customFormat="1" ht="13">
      <c r="B15" s="359"/>
      <c r="C15" s="360"/>
      <c r="D15" s="360"/>
      <c r="E15" s="362"/>
      <c r="F15" s="363"/>
      <c r="G15" s="363"/>
      <c r="H15" s="363"/>
      <c r="I15" s="364"/>
    </row>
    <row r="16" spans="1:13" s="107" customFormat="1" ht="28">
      <c r="B16" s="359" t="s">
        <v>60</v>
      </c>
      <c r="C16" s="360" t="s">
        <v>417</v>
      </c>
      <c r="D16" s="361" t="s">
        <v>414</v>
      </c>
      <c r="E16" s="362">
        <v>339</v>
      </c>
      <c r="F16" s="363"/>
      <c r="G16" s="363"/>
      <c r="H16" s="363"/>
      <c r="I16" s="466">
        <f>ROUND(H16*E16,2)</f>
        <v>0</v>
      </c>
    </row>
    <row r="17" spans="2:10" s="107" customFormat="1" ht="13">
      <c r="B17" s="359"/>
      <c r="C17" s="360"/>
      <c r="D17" s="361"/>
      <c r="E17" s="362"/>
      <c r="F17" s="363"/>
      <c r="G17" s="363"/>
      <c r="H17" s="363"/>
      <c r="I17" s="364"/>
    </row>
    <row r="18" spans="2:10" s="107" customFormat="1" ht="28">
      <c r="B18" s="359" t="s">
        <v>9</v>
      </c>
      <c r="C18" s="360" t="s">
        <v>418</v>
      </c>
      <c r="D18" s="361" t="s">
        <v>25</v>
      </c>
      <c r="E18" s="362">
        <v>14</v>
      </c>
      <c r="F18" s="363"/>
      <c r="G18" s="363"/>
      <c r="H18" s="363"/>
      <c r="I18" s="466">
        <f>ROUND(H18*E18,2)</f>
        <v>0</v>
      </c>
    </row>
    <row r="19" spans="2:10" s="107" customFormat="1" ht="12.75" customHeight="1">
      <c r="B19" s="359"/>
      <c r="C19" s="360"/>
      <c r="D19" s="361"/>
      <c r="E19" s="362"/>
      <c r="F19" s="363"/>
      <c r="G19" s="363"/>
      <c r="H19" s="363"/>
      <c r="I19" s="364"/>
      <c r="J19" s="366"/>
    </row>
    <row r="20" spans="2:10" s="107" customFormat="1" ht="42">
      <c r="B20" s="359" t="s">
        <v>67</v>
      </c>
      <c r="C20" s="360" t="s">
        <v>419</v>
      </c>
      <c r="D20" s="361" t="s">
        <v>25</v>
      </c>
      <c r="E20" s="362">
        <v>9</v>
      </c>
      <c r="F20" s="363"/>
      <c r="G20" s="363"/>
      <c r="H20" s="363"/>
      <c r="I20" s="466">
        <f>ROUND(H20*E20,2)</f>
        <v>0</v>
      </c>
    </row>
    <row r="21" spans="2:10" s="107" customFormat="1" ht="13">
      <c r="B21" s="359"/>
      <c r="C21" s="360"/>
      <c r="D21" s="361"/>
      <c r="E21" s="362"/>
      <c r="F21" s="363"/>
      <c r="G21" s="363"/>
      <c r="H21" s="363"/>
      <c r="I21" s="364"/>
    </row>
    <row r="22" spans="2:10" s="107" customFormat="1" ht="55.5" customHeight="1">
      <c r="B22" s="359" t="s">
        <v>420</v>
      </c>
      <c r="C22" s="360" t="s">
        <v>421</v>
      </c>
      <c r="D22" s="361" t="s">
        <v>25</v>
      </c>
      <c r="E22" s="362">
        <v>9</v>
      </c>
      <c r="F22" s="363"/>
      <c r="G22" s="363"/>
      <c r="H22" s="367"/>
      <c r="I22" s="466">
        <f>ROUND(H22*E22,2)</f>
        <v>0</v>
      </c>
    </row>
    <row r="23" spans="2:10" s="107" customFormat="1" ht="13">
      <c r="B23" s="359"/>
      <c r="C23" s="360"/>
      <c r="D23" s="361"/>
      <c r="E23" s="362"/>
      <c r="F23" s="363"/>
      <c r="G23" s="363"/>
      <c r="H23" s="363"/>
      <c r="I23" s="364"/>
    </row>
    <row r="24" spans="2:10" s="107" customFormat="1" ht="29.25" customHeight="1">
      <c r="B24" s="359" t="s">
        <v>422</v>
      </c>
      <c r="C24" s="360" t="s">
        <v>423</v>
      </c>
      <c r="D24" s="361" t="s">
        <v>25</v>
      </c>
      <c r="E24" s="362">
        <v>9</v>
      </c>
      <c r="F24" s="363"/>
      <c r="G24" s="363"/>
      <c r="H24" s="363"/>
      <c r="I24" s="466">
        <f>ROUND(H24*E24,2)</f>
        <v>0</v>
      </c>
    </row>
    <row r="25" spans="2:10" s="107" customFormat="1" ht="12.75" customHeight="1">
      <c r="B25" s="359"/>
      <c r="C25" s="360"/>
      <c r="D25" s="361"/>
      <c r="E25" s="362"/>
      <c r="F25" s="363"/>
      <c r="G25" s="363"/>
      <c r="H25" s="363"/>
      <c r="I25" s="364"/>
    </row>
    <row r="26" spans="2:10" s="107" customFormat="1" ht="155.25" customHeight="1">
      <c r="B26" s="359" t="s">
        <v>424</v>
      </c>
      <c r="C26" s="360" t="s">
        <v>425</v>
      </c>
      <c r="D26" s="361" t="s">
        <v>25</v>
      </c>
      <c r="E26" s="362">
        <v>6</v>
      </c>
      <c r="F26" s="363"/>
      <c r="G26" s="363"/>
      <c r="H26" s="363"/>
      <c r="I26" s="466">
        <f>ROUND(H26*E26,2)</f>
        <v>0</v>
      </c>
    </row>
    <row r="27" spans="2:10" s="107" customFormat="1" ht="12.75" customHeight="1">
      <c r="B27" s="359"/>
      <c r="C27" s="360"/>
      <c r="D27" s="361"/>
      <c r="E27" s="362"/>
      <c r="F27" s="363"/>
      <c r="G27" s="363"/>
      <c r="H27" s="363"/>
      <c r="I27" s="364"/>
    </row>
    <row r="28" spans="2:10" s="107" customFormat="1" ht="165" customHeight="1">
      <c r="B28" s="359" t="s">
        <v>426</v>
      </c>
      <c r="C28" s="360" t="s">
        <v>427</v>
      </c>
      <c r="D28" s="361" t="s">
        <v>25</v>
      </c>
      <c r="E28" s="362">
        <v>3</v>
      </c>
      <c r="F28" s="363"/>
      <c r="G28" s="363"/>
      <c r="H28" s="363"/>
      <c r="I28" s="466">
        <f>ROUND(H28*E28,2)</f>
        <v>0</v>
      </c>
    </row>
    <row r="29" spans="2:10" s="107" customFormat="1" ht="39.75" customHeight="1">
      <c r="B29" s="359" t="s">
        <v>428</v>
      </c>
      <c r="C29" s="360" t="s">
        <v>429</v>
      </c>
      <c r="D29" s="361" t="s">
        <v>411</v>
      </c>
      <c r="E29" s="362">
        <v>1</v>
      </c>
      <c r="F29" s="363"/>
      <c r="G29" s="363"/>
      <c r="H29" s="363"/>
      <c r="I29" s="466">
        <f>ROUND(H29*E29,2)</f>
        <v>0</v>
      </c>
    </row>
    <row r="30" spans="2:10" s="107" customFormat="1" ht="11.25" customHeight="1">
      <c r="B30" s="359"/>
      <c r="C30" s="360"/>
      <c r="D30" s="361"/>
      <c r="E30" s="362"/>
      <c r="F30" s="363"/>
      <c r="G30" s="363"/>
      <c r="H30" s="363"/>
      <c r="I30" s="364"/>
      <c r="J30" s="366" t="s">
        <v>430</v>
      </c>
    </row>
    <row r="31" spans="2:10" s="368" customFormat="1" ht="13">
      <c r="B31" s="369"/>
      <c r="C31" s="370"/>
      <c r="D31" s="371"/>
      <c r="E31" s="372"/>
      <c r="F31" s="373"/>
      <c r="G31" s="373"/>
      <c r="H31" s="373"/>
      <c r="I31" s="374"/>
    </row>
    <row r="32" spans="2:10" s="107" customFormat="1" ht="26.25" customHeight="1">
      <c r="B32" s="359" t="s">
        <v>431</v>
      </c>
      <c r="C32" s="360" t="s">
        <v>432</v>
      </c>
      <c r="D32" s="361" t="s">
        <v>411</v>
      </c>
      <c r="E32" s="362">
        <v>9</v>
      </c>
      <c r="F32" s="363"/>
      <c r="G32" s="363"/>
      <c r="H32" s="363"/>
      <c r="I32" s="466">
        <f>ROUND(H32*E32,2)</f>
        <v>0</v>
      </c>
    </row>
    <row r="33" spans="2:10" s="368" customFormat="1" ht="13">
      <c r="B33" s="375"/>
      <c r="C33" s="376"/>
      <c r="D33" s="377"/>
      <c r="E33" s="378"/>
      <c r="F33" s="379"/>
      <c r="G33" s="379"/>
      <c r="H33" s="379"/>
      <c r="I33" s="380"/>
      <c r="J33" s="366"/>
    </row>
    <row r="34" spans="2:10" s="107" customFormat="1" ht="66" customHeight="1">
      <c r="B34" s="359" t="s">
        <v>422</v>
      </c>
      <c r="C34" s="360" t="s">
        <v>433</v>
      </c>
      <c r="D34" s="361" t="s">
        <v>411</v>
      </c>
      <c r="E34" s="362">
        <v>1</v>
      </c>
      <c r="F34" s="363"/>
      <c r="G34" s="363"/>
      <c r="H34" s="363"/>
      <c r="I34" s="466">
        <f>ROUND(H34*E34,2)</f>
        <v>0</v>
      </c>
    </row>
    <row r="35" spans="2:10" s="368" customFormat="1" ht="13">
      <c r="B35" s="375"/>
      <c r="C35" s="376"/>
      <c r="D35" s="377"/>
      <c r="E35" s="378"/>
      <c r="F35" s="379"/>
      <c r="G35" s="379"/>
      <c r="H35" s="379"/>
      <c r="I35" s="380"/>
    </row>
    <row r="36" spans="2:10" s="107" customFormat="1" ht="54" customHeight="1">
      <c r="B36" s="359" t="s">
        <v>424</v>
      </c>
      <c r="C36" s="360" t="s">
        <v>434</v>
      </c>
      <c r="D36" s="361" t="s">
        <v>411</v>
      </c>
      <c r="E36" s="362">
        <v>1</v>
      </c>
      <c r="F36" s="363"/>
      <c r="G36" s="363"/>
      <c r="H36" s="363"/>
      <c r="I36" s="466">
        <f>ROUND(H36*E36,2)</f>
        <v>0</v>
      </c>
    </row>
    <row r="37" spans="2:10" s="107" customFormat="1" ht="12.75" customHeight="1">
      <c r="B37" s="359"/>
      <c r="C37" s="360"/>
      <c r="D37" s="361"/>
      <c r="E37" s="362"/>
      <c r="F37" s="363"/>
      <c r="G37" s="363"/>
      <c r="H37" s="363"/>
      <c r="I37" s="364"/>
    </row>
    <row r="38" spans="2:10" s="107" customFormat="1" ht="65.25" customHeight="1">
      <c r="B38" s="359" t="s">
        <v>426</v>
      </c>
      <c r="C38" s="360" t="s">
        <v>435</v>
      </c>
      <c r="D38" s="361" t="s">
        <v>411</v>
      </c>
      <c r="E38" s="362">
        <v>1</v>
      </c>
      <c r="F38" s="363"/>
      <c r="G38" s="363"/>
      <c r="H38" s="363"/>
      <c r="I38" s="466">
        <f>ROUND(H38*E38,2)</f>
        <v>0</v>
      </c>
    </row>
    <row r="39" spans="2:10" s="107" customFormat="1" ht="13">
      <c r="B39" s="359"/>
      <c r="C39" s="360"/>
      <c r="D39" s="361"/>
      <c r="E39" s="362"/>
      <c r="F39" s="363"/>
      <c r="G39" s="363"/>
      <c r="H39" s="363"/>
      <c r="I39" s="364"/>
      <c r="J39" s="366"/>
    </row>
    <row r="40" spans="2:10" s="107" customFormat="1" ht="14">
      <c r="B40" s="359" t="s">
        <v>428</v>
      </c>
      <c r="C40" s="360" t="s">
        <v>436</v>
      </c>
      <c r="D40" s="361" t="s">
        <v>25</v>
      </c>
      <c r="E40" s="362">
        <v>1</v>
      </c>
      <c r="F40" s="363"/>
      <c r="G40" s="363"/>
      <c r="H40" s="363"/>
      <c r="I40" s="466">
        <f>ROUND(H40*E40,2)</f>
        <v>0</v>
      </c>
    </row>
    <row r="41" spans="2:10" s="107" customFormat="1" ht="13">
      <c r="B41" s="359"/>
      <c r="C41" s="360"/>
      <c r="D41" s="361"/>
      <c r="E41" s="362"/>
      <c r="F41" s="363"/>
      <c r="G41" s="363"/>
      <c r="H41" s="363"/>
      <c r="I41" s="364"/>
    </row>
    <row r="42" spans="2:10" s="107" customFormat="1" ht="56">
      <c r="B42" s="359" t="s">
        <v>431</v>
      </c>
      <c r="C42" s="457" t="s">
        <v>567</v>
      </c>
      <c r="D42" s="361" t="s">
        <v>437</v>
      </c>
      <c r="E42" s="362">
        <v>18</v>
      </c>
      <c r="F42" s="363"/>
      <c r="G42" s="363"/>
      <c r="H42" s="363">
        <v>65</v>
      </c>
      <c r="I42" s="466">
        <f>ROUND(H42*E42,2)</f>
        <v>1170</v>
      </c>
    </row>
    <row r="43" spans="2:10" s="107" customFormat="1" ht="13">
      <c r="B43" s="359"/>
      <c r="C43" s="360"/>
      <c r="D43" s="361"/>
      <c r="E43" s="362"/>
      <c r="F43" s="363"/>
      <c r="G43" s="363"/>
      <c r="H43" s="363"/>
      <c r="I43" s="364"/>
      <c r="J43" s="366"/>
    </row>
    <row r="44" spans="2:10" s="107" customFormat="1" ht="13">
      <c r="B44" s="359"/>
      <c r="C44" s="360"/>
      <c r="D44" s="361"/>
      <c r="E44" s="362"/>
      <c r="F44" s="363"/>
      <c r="G44" s="363"/>
      <c r="H44" s="363"/>
      <c r="I44" s="364"/>
    </row>
    <row r="45" spans="2:10" s="107" customFormat="1" ht="42.75" customHeight="1">
      <c r="B45" s="359" t="s">
        <v>438</v>
      </c>
      <c r="C45" s="360" t="s">
        <v>440</v>
      </c>
      <c r="D45" s="361" t="s">
        <v>437</v>
      </c>
      <c r="E45" s="362">
        <v>20</v>
      </c>
      <c r="F45" s="363"/>
      <c r="G45" s="363"/>
      <c r="H45" s="363"/>
      <c r="I45" s="466">
        <f>ROUND(H45*E45,2)</f>
        <v>0</v>
      </c>
    </row>
    <row r="46" spans="2:10" s="107" customFormat="1" ht="13">
      <c r="B46" s="359"/>
      <c r="C46" s="360"/>
      <c r="D46" s="361"/>
      <c r="E46" s="362"/>
      <c r="F46" s="363"/>
      <c r="G46" s="363"/>
      <c r="H46" s="363"/>
      <c r="I46" s="364"/>
    </row>
    <row r="47" spans="2:10" s="107" customFormat="1" ht="42.75" customHeight="1">
      <c r="B47" s="359" t="s">
        <v>439</v>
      </c>
      <c r="C47" s="360" t="s">
        <v>441</v>
      </c>
      <c r="D47" s="361" t="s">
        <v>437</v>
      </c>
      <c r="E47" s="362">
        <v>20</v>
      </c>
      <c r="F47" s="363"/>
      <c r="G47" s="363"/>
      <c r="H47" s="363"/>
      <c r="I47" s="466">
        <f>ROUND(H47*E47,2)</f>
        <v>0</v>
      </c>
    </row>
    <row r="48" spans="2:10" s="107" customFormat="1" ht="14" thickBot="1">
      <c r="B48" s="359"/>
      <c r="C48" s="360"/>
      <c r="D48" s="361"/>
      <c r="E48" s="362"/>
      <c r="F48" s="363"/>
      <c r="G48" s="363"/>
      <c r="H48" s="363"/>
      <c r="I48" s="364"/>
    </row>
    <row r="49" spans="2:9" s="107" customFormat="1" ht="15" thickBot="1">
      <c r="B49" s="381"/>
      <c r="C49" s="382" t="s">
        <v>442</v>
      </c>
      <c r="D49" s="383"/>
      <c r="E49" s="384"/>
      <c r="F49" s="385"/>
      <c r="G49" s="385"/>
      <c r="H49" s="385"/>
      <c r="I49" s="386">
        <f>SUM(I6:I47)</f>
        <v>1170</v>
      </c>
    </row>
    <row r="50" spans="2:9" s="107" customFormat="1" ht="13">
      <c r="B50" s="387"/>
      <c r="C50" s="388"/>
      <c r="D50" s="389"/>
      <c r="E50" s="390"/>
      <c r="F50" s="391"/>
      <c r="G50" s="391"/>
      <c r="H50" s="391"/>
      <c r="I50" s="392"/>
    </row>
    <row r="51" spans="2:9" s="107" customFormat="1" ht="13">
      <c r="B51" s="387"/>
      <c r="C51" s="388"/>
      <c r="D51" s="389"/>
      <c r="E51" s="390"/>
      <c r="F51" s="391"/>
      <c r="G51" s="391"/>
      <c r="H51" s="391"/>
      <c r="I51" s="392"/>
    </row>
    <row r="52" spans="2:9" s="107" customFormat="1" ht="13">
      <c r="B52" s="387"/>
      <c r="C52" s="388"/>
      <c r="D52" s="389"/>
      <c r="E52" s="390"/>
      <c r="F52" s="391"/>
      <c r="G52" s="391"/>
      <c r="H52" s="391"/>
      <c r="I52" s="392"/>
    </row>
    <row r="53" spans="2:9" s="107" customFormat="1" ht="13">
      <c r="B53" s="387"/>
      <c r="C53" s="388"/>
      <c r="D53" s="389"/>
      <c r="E53" s="390"/>
      <c r="F53" s="391"/>
      <c r="G53" s="391"/>
      <c r="H53" s="391"/>
      <c r="I53" s="392"/>
    </row>
    <row r="54" spans="2:9" s="107" customFormat="1" ht="13">
      <c r="B54" s="387"/>
      <c r="C54" s="388"/>
      <c r="D54" s="389"/>
      <c r="E54" s="390"/>
      <c r="F54" s="391"/>
      <c r="G54" s="391"/>
      <c r="H54" s="391"/>
      <c r="I54" s="392"/>
    </row>
    <row r="55" spans="2:9" s="107" customFormat="1" ht="13">
      <c r="B55" s="387"/>
      <c r="C55" s="388"/>
      <c r="D55" s="389"/>
      <c r="E55" s="390"/>
      <c r="F55" s="391"/>
      <c r="G55" s="391"/>
      <c r="H55" s="391"/>
      <c r="I55" s="392"/>
    </row>
    <row r="56" spans="2:9" s="107" customFormat="1" ht="13">
      <c r="B56" s="387"/>
      <c r="C56" s="388"/>
      <c r="D56" s="389"/>
      <c r="E56" s="390"/>
      <c r="F56" s="391"/>
      <c r="G56" s="391"/>
      <c r="H56" s="391"/>
      <c r="I56" s="392"/>
    </row>
    <row r="57" spans="2:9" s="107" customFormat="1" ht="13">
      <c r="B57" s="387"/>
      <c r="C57" s="388"/>
      <c r="D57" s="389"/>
      <c r="E57" s="390"/>
      <c r="F57" s="391"/>
      <c r="G57" s="391"/>
      <c r="H57" s="391"/>
      <c r="I57" s="392"/>
    </row>
    <row r="58" spans="2:9" s="107" customFormat="1" ht="13">
      <c r="B58" s="387"/>
      <c r="C58" s="388"/>
      <c r="D58" s="389"/>
      <c r="E58" s="390"/>
      <c r="F58" s="391"/>
      <c r="G58" s="391"/>
      <c r="H58" s="391"/>
      <c r="I58" s="392"/>
    </row>
    <row r="59" spans="2:9" s="107" customFormat="1" ht="13">
      <c r="B59" s="387"/>
      <c r="C59" s="388"/>
      <c r="D59" s="389"/>
      <c r="E59" s="390"/>
      <c r="F59" s="391"/>
      <c r="G59" s="391"/>
      <c r="H59" s="391"/>
      <c r="I59" s="392"/>
    </row>
    <row r="60" spans="2:9" s="107" customFormat="1" ht="13">
      <c r="B60" s="387"/>
      <c r="C60" s="388"/>
      <c r="D60" s="389"/>
      <c r="E60" s="390"/>
      <c r="F60" s="391"/>
      <c r="G60" s="391"/>
      <c r="H60" s="391"/>
      <c r="I60" s="392"/>
    </row>
    <row r="61" spans="2:9" s="107" customFormat="1" ht="13">
      <c r="B61" s="387"/>
      <c r="C61" s="388"/>
      <c r="D61" s="389"/>
      <c r="E61" s="390"/>
      <c r="F61" s="391"/>
      <c r="G61" s="391"/>
      <c r="H61" s="391"/>
      <c r="I61" s="392"/>
    </row>
    <row r="62" spans="2:9" s="107" customFormat="1" ht="13">
      <c r="B62" s="387"/>
      <c r="C62" s="388"/>
      <c r="D62" s="389"/>
      <c r="E62" s="390"/>
      <c r="F62" s="391"/>
      <c r="G62" s="391"/>
      <c r="H62" s="391"/>
      <c r="I62" s="392"/>
    </row>
    <row r="63" spans="2:9" s="107" customFormat="1" ht="13">
      <c r="B63" s="387"/>
      <c r="C63" s="388"/>
      <c r="D63" s="389"/>
      <c r="E63" s="390"/>
      <c r="F63" s="391"/>
      <c r="G63" s="391"/>
      <c r="H63" s="391"/>
      <c r="I63" s="392"/>
    </row>
    <row r="64" spans="2:9" s="107" customFormat="1" ht="13">
      <c r="B64" s="387"/>
      <c r="C64" s="388"/>
      <c r="D64" s="389"/>
      <c r="E64" s="390"/>
      <c r="F64" s="391"/>
      <c r="G64" s="391"/>
      <c r="H64" s="391"/>
      <c r="I64" s="392"/>
    </row>
    <row r="65" spans="2:10" s="107" customFormat="1" ht="13">
      <c r="B65" s="387"/>
      <c r="C65" s="388"/>
      <c r="D65" s="389"/>
      <c r="E65" s="390"/>
      <c r="F65" s="391"/>
      <c r="G65" s="391"/>
      <c r="H65" s="391"/>
      <c r="I65" s="392"/>
    </row>
    <row r="66" spans="2:10" s="107" customFormat="1" ht="13">
      <c r="B66" s="387"/>
      <c r="C66" s="388"/>
      <c r="D66" s="389"/>
      <c r="E66" s="390"/>
      <c r="F66" s="391"/>
      <c r="G66" s="391"/>
      <c r="H66" s="391"/>
      <c r="I66" s="392"/>
    </row>
    <row r="67" spans="2:10" s="107" customFormat="1" ht="13">
      <c r="B67" s="387"/>
      <c r="C67" s="388"/>
      <c r="D67" s="389"/>
      <c r="E67" s="390"/>
      <c r="F67" s="391"/>
      <c r="G67" s="391"/>
      <c r="H67" s="391"/>
      <c r="I67" s="392"/>
    </row>
    <row r="68" spans="2:10" s="107" customFormat="1" ht="13">
      <c r="B68" s="387"/>
      <c r="C68" s="388"/>
      <c r="D68" s="389"/>
      <c r="E68" s="390"/>
      <c r="F68" s="391"/>
      <c r="G68" s="391"/>
      <c r="H68" s="391"/>
      <c r="I68" s="392"/>
    </row>
    <row r="69" spans="2:10" s="107" customFormat="1" ht="13">
      <c r="B69" s="387"/>
      <c r="C69" s="388"/>
      <c r="D69" s="389"/>
      <c r="E69" s="390"/>
      <c r="F69" s="391"/>
      <c r="G69" s="391"/>
      <c r="H69" s="391"/>
      <c r="I69" s="392"/>
    </row>
    <row r="70" spans="2:10" s="107" customFormat="1" ht="13">
      <c r="B70" s="387"/>
      <c r="C70" s="388"/>
      <c r="D70" s="389"/>
      <c r="E70" s="390"/>
      <c r="F70" s="391"/>
      <c r="G70" s="391"/>
      <c r="H70" s="391"/>
      <c r="I70" s="392"/>
    </row>
    <row r="71" spans="2:10" s="107" customFormat="1" ht="13">
      <c r="B71" s="387"/>
      <c r="C71" s="388"/>
      <c r="D71" s="389"/>
      <c r="E71" s="390"/>
      <c r="F71" s="391"/>
      <c r="G71" s="391"/>
      <c r="H71" s="391"/>
      <c r="I71" s="392"/>
    </row>
    <row r="72" spans="2:10" s="107" customFormat="1" ht="13">
      <c r="B72" s="387"/>
      <c r="C72" s="388"/>
      <c r="D72" s="389"/>
      <c r="E72" s="390"/>
      <c r="F72" s="391"/>
      <c r="G72" s="391"/>
      <c r="H72" s="391"/>
      <c r="I72" s="392"/>
    </row>
    <row r="73" spans="2:10" s="107" customFormat="1" ht="13">
      <c r="B73" s="387"/>
      <c r="C73" s="388"/>
      <c r="D73" s="389"/>
      <c r="E73" s="390"/>
      <c r="F73" s="391"/>
      <c r="G73" s="391"/>
      <c r="H73" s="391"/>
      <c r="I73" s="392"/>
    </row>
    <row r="74" spans="2:10" s="107" customFormat="1" ht="13">
      <c r="B74" s="387"/>
      <c r="C74" s="388"/>
      <c r="D74" s="389"/>
      <c r="E74" s="390"/>
      <c r="F74" s="391"/>
      <c r="G74" s="391"/>
      <c r="H74" s="391"/>
      <c r="I74" s="392"/>
    </row>
    <row r="75" spans="2:10" s="107" customFormat="1" ht="13">
      <c r="B75" s="387"/>
      <c r="C75" s="388"/>
      <c r="D75" s="389"/>
      <c r="E75" s="390"/>
      <c r="F75" s="391"/>
      <c r="G75" s="391"/>
      <c r="H75" s="391"/>
      <c r="I75" s="392"/>
    </row>
    <row r="76" spans="2:10" s="107" customFormat="1" ht="13">
      <c r="B76" s="387"/>
      <c r="C76" s="388"/>
      <c r="D76" s="389"/>
      <c r="E76" s="390"/>
      <c r="F76" s="391"/>
      <c r="G76" s="391"/>
      <c r="H76" s="391"/>
      <c r="I76" s="392"/>
      <c r="J76" s="366" t="s">
        <v>443</v>
      </c>
    </row>
    <row r="77" spans="2:10" s="107" customFormat="1" ht="14">
      <c r="B77" s="359"/>
      <c r="C77" s="352" t="s">
        <v>444</v>
      </c>
      <c r="D77" s="352"/>
      <c r="E77" s="362"/>
      <c r="F77" s="363"/>
      <c r="G77" s="365"/>
      <c r="H77" s="363"/>
      <c r="I77" s="355"/>
    </row>
    <row r="78" spans="2:10" s="107" customFormat="1" ht="13">
      <c r="B78" s="359"/>
      <c r="C78" s="352"/>
      <c r="D78" s="352"/>
      <c r="E78" s="362"/>
      <c r="F78" s="363"/>
      <c r="G78" s="365"/>
      <c r="H78" s="363"/>
      <c r="I78" s="355"/>
    </row>
    <row r="79" spans="2:10" s="107" customFormat="1" ht="68.25" customHeight="1">
      <c r="B79" s="359" t="s">
        <v>1</v>
      </c>
      <c r="C79" s="360" t="s">
        <v>445</v>
      </c>
      <c r="D79" s="361" t="s">
        <v>411</v>
      </c>
      <c r="E79" s="362">
        <v>1</v>
      </c>
      <c r="F79" s="363"/>
      <c r="G79" s="363"/>
      <c r="H79" s="363"/>
      <c r="I79" s="364">
        <f>ROUND(H79*E79,2)</f>
        <v>0</v>
      </c>
    </row>
    <row r="80" spans="2:10" s="107" customFormat="1" ht="13">
      <c r="B80" s="359"/>
      <c r="C80" s="360"/>
      <c r="D80" s="361"/>
      <c r="E80" s="362"/>
      <c r="F80" s="363"/>
      <c r="G80" s="363"/>
      <c r="H80" s="363"/>
      <c r="I80" s="364"/>
    </row>
    <row r="81" spans="2:9" s="107" customFormat="1" ht="28.5" customHeight="1">
      <c r="B81" s="359" t="s">
        <v>3</v>
      </c>
      <c r="C81" s="360" t="s">
        <v>446</v>
      </c>
      <c r="D81" s="361" t="s">
        <v>414</v>
      </c>
      <c r="E81" s="362">
        <v>26</v>
      </c>
      <c r="F81" s="363"/>
      <c r="G81" s="363"/>
      <c r="H81" s="363"/>
      <c r="I81" s="364">
        <f>ROUND(H81*E81,2)</f>
        <v>0</v>
      </c>
    </row>
    <row r="82" spans="2:9" s="107" customFormat="1" ht="13">
      <c r="B82" s="359"/>
      <c r="C82" s="360"/>
      <c r="D82" s="361"/>
      <c r="E82" s="362"/>
      <c r="F82" s="363"/>
      <c r="G82" s="363"/>
      <c r="H82" s="363"/>
      <c r="I82" s="364"/>
    </row>
    <row r="83" spans="2:9" s="107" customFormat="1" ht="28">
      <c r="B83" s="359" t="s">
        <v>5</v>
      </c>
      <c r="C83" s="360" t="s">
        <v>447</v>
      </c>
      <c r="D83" s="361" t="s">
        <v>414</v>
      </c>
      <c r="E83" s="362">
        <v>110</v>
      </c>
      <c r="F83" s="363"/>
      <c r="G83" s="363"/>
      <c r="H83" s="363"/>
      <c r="I83" s="364">
        <f>ROUND(H83*E83,2)</f>
        <v>0</v>
      </c>
    </row>
    <row r="84" spans="2:9" s="107" customFormat="1" ht="13">
      <c r="B84" s="359"/>
      <c r="C84" s="360"/>
      <c r="D84" s="361"/>
      <c r="E84" s="362"/>
      <c r="F84" s="363"/>
      <c r="G84" s="363"/>
      <c r="H84" s="363"/>
      <c r="I84" s="364"/>
    </row>
    <row r="85" spans="2:9" s="107" customFormat="1" ht="28">
      <c r="B85" s="359" t="s">
        <v>7</v>
      </c>
      <c r="C85" s="360" t="s">
        <v>448</v>
      </c>
      <c r="D85" s="361" t="s">
        <v>414</v>
      </c>
      <c r="E85" s="362">
        <v>80</v>
      </c>
      <c r="F85" s="363"/>
      <c r="G85" s="363"/>
      <c r="H85" s="363"/>
      <c r="I85" s="364">
        <f>ROUND(H85*E85,2)</f>
        <v>0</v>
      </c>
    </row>
    <row r="86" spans="2:9" s="107" customFormat="1" ht="13">
      <c r="B86" s="359"/>
      <c r="C86" s="360"/>
      <c r="D86" s="361"/>
      <c r="E86" s="362"/>
      <c r="F86" s="363"/>
      <c r="G86" s="363"/>
      <c r="H86" s="363"/>
      <c r="I86" s="364"/>
    </row>
    <row r="87" spans="2:9" s="107" customFormat="1" ht="27.75" customHeight="1">
      <c r="B87" s="359" t="s">
        <v>180</v>
      </c>
      <c r="C87" s="360" t="s">
        <v>449</v>
      </c>
      <c r="D87" s="361" t="s">
        <v>414</v>
      </c>
      <c r="E87" s="362">
        <v>40</v>
      </c>
      <c r="F87" s="363"/>
      <c r="G87" s="363"/>
      <c r="H87" s="363"/>
      <c r="I87" s="364">
        <f>ROUND(H87*E87,2)</f>
        <v>0</v>
      </c>
    </row>
    <row r="88" spans="2:9" s="107" customFormat="1" ht="13">
      <c r="B88" s="359"/>
      <c r="C88" s="360"/>
      <c r="D88" s="360"/>
      <c r="E88" s="362"/>
      <c r="F88" s="363"/>
      <c r="G88" s="363"/>
      <c r="H88" s="363"/>
      <c r="I88" s="364"/>
    </row>
    <row r="89" spans="2:9" s="107" customFormat="1" ht="27.75" customHeight="1">
      <c r="B89" s="359" t="s">
        <v>60</v>
      </c>
      <c r="C89" s="360" t="s">
        <v>450</v>
      </c>
      <c r="D89" s="361" t="s">
        <v>414</v>
      </c>
      <c r="E89" s="362">
        <v>321</v>
      </c>
      <c r="F89" s="363"/>
      <c r="G89" s="363"/>
      <c r="H89" s="363"/>
      <c r="I89" s="364">
        <f>ROUND(H89*E89,2)</f>
        <v>0</v>
      </c>
    </row>
    <row r="90" spans="2:9" s="107" customFormat="1" ht="13">
      <c r="B90" s="359"/>
      <c r="C90" s="360"/>
      <c r="D90" s="360"/>
      <c r="E90" s="362"/>
      <c r="F90" s="363"/>
      <c r="G90" s="363"/>
      <c r="H90" s="363"/>
      <c r="I90" s="364"/>
    </row>
    <row r="91" spans="2:9" s="107" customFormat="1" ht="28">
      <c r="B91" s="359" t="s">
        <v>9</v>
      </c>
      <c r="C91" s="360" t="s">
        <v>451</v>
      </c>
      <c r="D91" s="361" t="s">
        <v>452</v>
      </c>
      <c r="E91" s="362">
        <v>22</v>
      </c>
      <c r="F91" s="363"/>
      <c r="G91" s="363"/>
      <c r="H91" s="363"/>
      <c r="I91" s="364">
        <f>ROUND(H91*E91,2)</f>
        <v>0</v>
      </c>
    </row>
    <row r="92" spans="2:9" s="107" customFormat="1" ht="13">
      <c r="B92" s="359"/>
      <c r="C92" s="360"/>
      <c r="D92" s="360"/>
      <c r="E92" s="362"/>
      <c r="F92" s="363"/>
      <c r="G92" s="363"/>
      <c r="H92" s="363"/>
      <c r="I92" s="364"/>
    </row>
    <row r="93" spans="2:9" s="107" customFormat="1" ht="13.5" customHeight="1">
      <c r="B93" s="359" t="s">
        <v>67</v>
      </c>
      <c r="C93" s="360" t="s">
        <v>453</v>
      </c>
      <c r="D93" s="361" t="s">
        <v>414</v>
      </c>
      <c r="E93" s="362">
        <v>270</v>
      </c>
      <c r="F93" s="363"/>
      <c r="G93" s="363"/>
      <c r="H93" s="363"/>
      <c r="I93" s="364">
        <f>ROUND(H93*E93,2)</f>
        <v>0</v>
      </c>
    </row>
    <row r="94" spans="2:9" s="107" customFormat="1" ht="13">
      <c r="B94" s="359"/>
      <c r="C94" s="360"/>
      <c r="D94" s="361"/>
      <c r="E94" s="362"/>
      <c r="F94" s="363"/>
      <c r="G94" s="363"/>
      <c r="H94" s="363"/>
      <c r="I94" s="364"/>
    </row>
    <row r="95" spans="2:9" s="107" customFormat="1" ht="28">
      <c r="B95" s="359" t="s">
        <v>420</v>
      </c>
      <c r="C95" s="360" t="s">
        <v>454</v>
      </c>
      <c r="D95" s="361" t="s">
        <v>414</v>
      </c>
      <c r="E95" s="362">
        <v>10</v>
      </c>
      <c r="F95" s="363"/>
      <c r="G95" s="363"/>
      <c r="H95" s="363"/>
      <c r="I95" s="364">
        <f>ROUND(H95*E95,2)</f>
        <v>0</v>
      </c>
    </row>
    <row r="96" spans="2:9" s="107" customFormat="1" ht="13">
      <c r="B96" s="359"/>
      <c r="C96" s="360"/>
      <c r="D96" s="361"/>
      <c r="E96" s="362"/>
      <c r="F96" s="363"/>
      <c r="G96" s="363"/>
      <c r="H96" s="363"/>
      <c r="I96" s="364"/>
    </row>
    <row r="97" spans="2:9" s="107" customFormat="1" ht="28">
      <c r="B97" s="359" t="s">
        <v>422</v>
      </c>
      <c r="C97" s="360" t="s">
        <v>455</v>
      </c>
      <c r="D97" s="361" t="s">
        <v>276</v>
      </c>
      <c r="E97" s="362">
        <v>15</v>
      </c>
      <c r="F97" s="363"/>
      <c r="G97" s="363"/>
      <c r="H97" s="363"/>
      <c r="I97" s="364">
        <f>ROUND(H97*E97,2)</f>
        <v>0</v>
      </c>
    </row>
    <row r="98" spans="2:9" s="107" customFormat="1" ht="13">
      <c r="B98" s="359"/>
      <c r="C98" s="360"/>
      <c r="D98" s="360"/>
      <c r="E98" s="362"/>
      <c r="F98" s="363"/>
      <c r="G98" s="363"/>
      <c r="H98" s="363"/>
      <c r="I98" s="364"/>
    </row>
    <row r="99" spans="2:9" s="107" customFormat="1" ht="42">
      <c r="B99" s="359" t="s">
        <v>424</v>
      </c>
      <c r="C99" s="360" t="s">
        <v>456</v>
      </c>
      <c r="D99" s="361" t="s">
        <v>414</v>
      </c>
      <c r="E99" s="362">
        <v>12</v>
      </c>
      <c r="F99" s="363"/>
      <c r="G99" s="363"/>
      <c r="H99" s="363"/>
      <c r="I99" s="364">
        <f>ROUND(H99*E99,2)</f>
        <v>0</v>
      </c>
    </row>
    <row r="100" spans="2:9" s="107" customFormat="1" ht="13">
      <c r="B100" s="359"/>
      <c r="C100" s="360"/>
      <c r="D100" s="361"/>
      <c r="E100" s="362"/>
      <c r="F100" s="363"/>
      <c r="G100" s="363"/>
      <c r="H100" s="363"/>
      <c r="I100" s="364"/>
    </row>
    <row r="101" spans="2:9" s="107" customFormat="1" ht="15.75" customHeight="1">
      <c r="B101" s="359" t="s">
        <v>426</v>
      </c>
      <c r="C101" s="360" t="s">
        <v>457</v>
      </c>
      <c r="D101" s="361" t="s">
        <v>414</v>
      </c>
      <c r="E101" s="362">
        <v>14</v>
      </c>
      <c r="F101" s="363"/>
      <c r="G101" s="363"/>
      <c r="H101" s="363"/>
      <c r="I101" s="364">
        <f>ROUND(H101*E101,2)</f>
        <v>0</v>
      </c>
    </row>
    <row r="102" spans="2:9" s="107" customFormat="1" ht="13">
      <c r="B102" s="359"/>
      <c r="C102" s="360"/>
      <c r="D102" s="361"/>
      <c r="E102" s="362"/>
      <c r="F102" s="363"/>
      <c r="G102" s="363"/>
      <c r="H102" s="363"/>
      <c r="I102" s="364"/>
    </row>
    <row r="103" spans="2:9" s="107" customFormat="1" ht="54.75" customHeight="1">
      <c r="B103" s="359" t="s">
        <v>428</v>
      </c>
      <c r="C103" s="360" t="s">
        <v>458</v>
      </c>
      <c r="D103" s="361" t="s">
        <v>25</v>
      </c>
      <c r="E103" s="362">
        <v>9</v>
      </c>
      <c r="F103" s="363"/>
      <c r="G103" s="363"/>
      <c r="H103" s="363"/>
      <c r="I103" s="364">
        <f>ROUND(H103*E103,2)</f>
        <v>0</v>
      </c>
    </row>
    <row r="104" spans="2:9" s="107" customFormat="1" ht="13">
      <c r="B104" s="359"/>
      <c r="C104" s="360"/>
      <c r="D104" s="361"/>
      <c r="E104" s="362"/>
      <c r="F104" s="363"/>
      <c r="G104" s="363"/>
      <c r="H104" s="363"/>
      <c r="I104" s="364"/>
    </row>
    <row r="105" spans="2:9" s="107" customFormat="1" ht="43">
      <c r="B105" s="359" t="s">
        <v>431</v>
      </c>
      <c r="C105" s="360" t="s">
        <v>459</v>
      </c>
      <c r="D105" s="361" t="s">
        <v>411</v>
      </c>
      <c r="E105" s="362">
        <v>13</v>
      </c>
      <c r="F105" s="363"/>
      <c r="G105" s="363"/>
      <c r="H105" s="363"/>
      <c r="I105" s="364">
        <f>ROUND(H105*E105,2)</f>
        <v>0</v>
      </c>
    </row>
    <row r="106" spans="2:9" s="107" customFormat="1" ht="13">
      <c r="B106" s="359"/>
      <c r="C106" s="360"/>
      <c r="D106" s="361"/>
      <c r="E106" s="362"/>
      <c r="F106" s="363"/>
      <c r="G106" s="363"/>
      <c r="H106" s="363"/>
      <c r="I106" s="393"/>
    </row>
    <row r="107" spans="2:9" s="107" customFormat="1" ht="28.5" customHeight="1">
      <c r="B107" s="359" t="s">
        <v>438</v>
      </c>
      <c r="C107" s="360" t="s">
        <v>460</v>
      </c>
      <c r="D107" s="361" t="s">
        <v>25</v>
      </c>
      <c r="E107" s="362">
        <v>24</v>
      </c>
      <c r="F107" s="363"/>
      <c r="G107" s="363"/>
      <c r="H107" s="363"/>
      <c r="I107" s="364">
        <f>ROUND(H107*E107,2)</f>
        <v>0</v>
      </c>
    </row>
    <row r="108" spans="2:9" s="107" customFormat="1" ht="12" customHeight="1">
      <c r="B108" s="359"/>
      <c r="C108" s="360"/>
      <c r="D108" s="361"/>
      <c r="E108" s="362"/>
      <c r="F108" s="363"/>
      <c r="G108" s="363"/>
      <c r="H108" s="363"/>
      <c r="I108" s="364"/>
    </row>
    <row r="109" spans="2:9" s="107" customFormat="1" ht="15">
      <c r="B109" s="359" t="s">
        <v>439</v>
      </c>
      <c r="C109" s="360" t="s">
        <v>461</v>
      </c>
      <c r="D109" s="361" t="s">
        <v>276</v>
      </c>
      <c r="E109" s="362">
        <v>280</v>
      </c>
      <c r="F109" s="363"/>
      <c r="G109" s="363"/>
      <c r="H109" s="363"/>
      <c r="I109" s="364">
        <f>ROUND(H109*E109,2)</f>
        <v>0</v>
      </c>
    </row>
    <row r="110" spans="2:9" s="107" customFormat="1" ht="14" thickBot="1">
      <c r="B110" s="359"/>
      <c r="C110" s="360"/>
      <c r="D110" s="361"/>
      <c r="E110" s="362"/>
      <c r="F110" s="363"/>
      <c r="G110" s="363"/>
      <c r="H110" s="363"/>
      <c r="I110" s="364"/>
    </row>
    <row r="111" spans="2:9" s="107" customFormat="1" ht="15" thickBot="1">
      <c r="B111" s="381"/>
      <c r="C111" s="382" t="s">
        <v>442</v>
      </c>
      <c r="D111" s="382"/>
      <c r="E111" s="384"/>
      <c r="F111" s="385"/>
      <c r="G111" s="385"/>
      <c r="H111" s="385"/>
      <c r="I111" s="386">
        <f>SUM(I79:I109)</f>
        <v>0</v>
      </c>
    </row>
    <row r="112" spans="2:9" s="107" customFormat="1" ht="13">
      <c r="B112" s="387"/>
      <c r="C112" s="388"/>
      <c r="D112" s="388"/>
      <c r="E112" s="390"/>
      <c r="F112" s="391"/>
      <c r="G112" s="391"/>
      <c r="H112" s="391"/>
      <c r="I112" s="392"/>
    </row>
    <row r="113" spans="1:10" s="107" customFormat="1" ht="13">
      <c r="B113" s="387"/>
      <c r="C113" s="388"/>
      <c r="D113" s="388"/>
      <c r="E113" s="390"/>
      <c r="F113" s="391"/>
      <c r="G113" s="391"/>
      <c r="H113" s="391"/>
      <c r="I113" s="392"/>
    </row>
    <row r="114" spans="1:10" s="107" customFormat="1" ht="13">
      <c r="B114" s="387"/>
      <c r="C114" s="388"/>
      <c r="D114" s="388"/>
      <c r="E114" s="390"/>
      <c r="F114" s="391"/>
      <c r="G114" s="391"/>
      <c r="H114" s="391"/>
      <c r="I114" s="392"/>
    </row>
    <row r="115" spans="1:10" s="107" customFormat="1" ht="13">
      <c r="B115" s="387"/>
      <c r="C115" s="388"/>
      <c r="D115" s="388"/>
      <c r="E115" s="390"/>
      <c r="F115" s="391"/>
      <c r="G115" s="391"/>
      <c r="H115" s="391"/>
      <c r="I115" s="392"/>
    </row>
    <row r="116" spans="1:10" s="107" customFormat="1" ht="13">
      <c r="B116" s="387"/>
      <c r="C116" s="388"/>
      <c r="D116" s="388"/>
      <c r="E116" s="390"/>
      <c r="F116" s="391"/>
      <c r="G116" s="391"/>
      <c r="H116" s="391"/>
      <c r="I116" s="392"/>
    </row>
    <row r="117" spans="1:10" s="107" customFormat="1" ht="13">
      <c r="B117" s="387"/>
      <c r="C117" s="388"/>
      <c r="D117" s="388"/>
      <c r="E117" s="390"/>
      <c r="F117" s="391"/>
      <c r="G117" s="391"/>
      <c r="H117" s="391"/>
      <c r="I117" s="392"/>
    </row>
    <row r="118" spans="1:10" s="107" customFormat="1" ht="13">
      <c r="B118" s="387"/>
      <c r="C118" s="388"/>
      <c r="D118" s="388"/>
      <c r="E118" s="390"/>
      <c r="F118" s="391"/>
      <c r="G118" s="391"/>
      <c r="H118" s="391"/>
      <c r="I118" s="392"/>
    </row>
    <row r="119" spans="1:10" s="107" customFormat="1" ht="12.75" customHeight="1">
      <c r="B119" s="359"/>
      <c r="C119" s="360"/>
      <c r="D119" s="361"/>
      <c r="E119" s="362"/>
      <c r="F119" s="363"/>
      <c r="G119" s="363"/>
      <c r="H119" s="363"/>
      <c r="I119" s="364"/>
      <c r="J119" s="394" t="s">
        <v>462</v>
      </c>
    </row>
    <row r="120" spans="1:10" s="107" customFormat="1" ht="13">
      <c r="B120" s="387"/>
      <c r="C120" s="388"/>
      <c r="D120" s="388"/>
      <c r="E120" s="390"/>
      <c r="F120" s="391"/>
      <c r="G120" s="391"/>
      <c r="H120" s="391"/>
      <c r="I120" s="395"/>
      <c r="J120" s="394"/>
    </row>
    <row r="121" spans="1:10" s="107" customFormat="1" ht="14">
      <c r="B121" s="359"/>
      <c r="C121" s="352" t="s">
        <v>463</v>
      </c>
      <c r="D121" s="352"/>
      <c r="E121" s="363"/>
      <c r="F121" s="363"/>
      <c r="G121" s="363"/>
      <c r="H121" s="363"/>
      <c r="I121" s="393"/>
    </row>
    <row r="122" spans="1:10" s="107" customFormat="1" ht="13">
      <c r="B122" s="359"/>
      <c r="C122" s="352"/>
      <c r="D122" s="352"/>
      <c r="E122" s="363"/>
      <c r="F122" s="363"/>
      <c r="G122" s="363"/>
      <c r="H122" s="363"/>
      <c r="I122" s="393"/>
    </row>
    <row r="123" spans="1:10" s="107" customFormat="1" ht="13">
      <c r="B123" s="359"/>
      <c r="C123" s="352"/>
      <c r="D123" s="352"/>
      <c r="E123" s="396"/>
      <c r="F123" s="363"/>
      <c r="G123" s="363"/>
      <c r="H123" s="363"/>
      <c r="I123" s="393"/>
    </row>
    <row r="124" spans="1:10" s="107" customFormat="1" ht="14">
      <c r="A124" s="344"/>
      <c r="B124" s="346"/>
      <c r="C124" s="397" t="s">
        <v>464</v>
      </c>
      <c r="D124" s="398"/>
      <c r="E124" s="354"/>
      <c r="F124" s="354"/>
      <c r="G124" s="354"/>
      <c r="H124" s="354"/>
      <c r="I124" s="399">
        <f>SUM(I49)</f>
        <v>1170</v>
      </c>
    </row>
    <row r="125" spans="1:10" s="107" customFormat="1" ht="13">
      <c r="A125" s="344"/>
      <c r="B125" s="346"/>
      <c r="C125" s="397"/>
      <c r="D125" s="398"/>
      <c r="E125" s="354"/>
      <c r="F125" s="354"/>
      <c r="G125" s="354"/>
      <c r="H125" s="354"/>
      <c r="I125" s="399"/>
    </row>
    <row r="126" spans="1:10" s="107" customFormat="1" ht="14">
      <c r="A126" s="344"/>
      <c r="B126" s="346"/>
      <c r="C126" s="397" t="s">
        <v>179</v>
      </c>
      <c r="D126" s="398"/>
      <c r="E126" s="354"/>
      <c r="F126" s="354"/>
      <c r="G126" s="354"/>
      <c r="H126" s="354"/>
      <c r="I126" s="399">
        <f>SUM(I111)</f>
        <v>0</v>
      </c>
    </row>
    <row r="127" spans="1:10" s="107" customFormat="1" ht="14" thickBot="1">
      <c r="A127" s="344"/>
      <c r="B127" s="346"/>
      <c r="C127" s="397"/>
      <c r="D127" s="398"/>
      <c r="E127" s="354"/>
      <c r="F127" s="354"/>
      <c r="G127" s="354"/>
      <c r="H127" s="354"/>
      <c r="I127" s="399"/>
    </row>
    <row r="128" spans="1:10" s="107" customFormat="1" ht="15" thickTop="1">
      <c r="A128" s="344"/>
      <c r="B128" s="346"/>
      <c r="C128" s="400" t="s">
        <v>442</v>
      </c>
      <c r="D128" s="401"/>
      <c r="E128" s="402"/>
      <c r="F128" s="402"/>
      <c r="G128" s="402"/>
      <c r="H128" s="402"/>
      <c r="I128" s="403">
        <f>SUM(I124:I126)</f>
        <v>1170</v>
      </c>
    </row>
    <row r="129" spans="1:10" s="107" customFormat="1" ht="13">
      <c r="A129" s="344"/>
      <c r="B129" s="346"/>
      <c r="C129" s="404"/>
      <c r="D129" s="347"/>
      <c r="E129" s="348"/>
      <c r="F129" s="348"/>
      <c r="G129" s="348"/>
      <c r="H129" s="348"/>
      <c r="I129" s="405"/>
    </row>
    <row r="130" spans="1:10" s="107" customFormat="1" ht="13">
      <c r="B130" s="387"/>
      <c r="C130" s="388"/>
      <c r="D130" s="388"/>
      <c r="E130" s="390"/>
      <c r="F130" s="391"/>
      <c r="G130" s="391"/>
      <c r="H130" s="391"/>
      <c r="I130" s="395"/>
      <c r="J130" s="394"/>
    </row>
    <row r="131" spans="1:10" s="107" customFormat="1" ht="13">
      <c r="B131" s="359"/>
      <c r="C131" s="360"/>
      <c r="D131" s="361"/>
      <c r="E131" s="362"/>
      <c r="F131" s="363"/>
      <c r="G131" s="363"/>
      <c r="H131" s="363"/>
      <c r="I131" s="393"/>
    </row>
    <row r="132" spans="1:10" s="107" customFormat="1" ht="13">
      <c r="B132" s="359"/>
      <c r="C132" s="360"/>
      <c r="D132" s="361"/>
      <c r="E132" s="362"/>
      <c r="F132" s="363"/>
      <c r="G132" s="363"/>
      <c r="H132" s="363"/>
      <c r="I132" s="393"/>
    </row>
    <row r="133" spans="1:10" s="107" customFormat="1" ht="13">
      <c r="B133" s="359"/>
      <c r="C133" s="360"/>
      <c r="D133" s="361"/>
      <c r="E133" s="362"/>
      <c r="F133" s="363"/>
      <c r="G133" s="363"/>
      <c r="H133" s="363"/>
      <c r="I133" s="393"/>
    </row>
    <row r="134" spans="1:10" s="107" customFormat="1" ht="14">
      <c r="B134" s="359"/>
      <c r="C134" s="360" t="s">
        <v>466</v>
      </c>
      <c r="D134" s="361"/>
      <c r="E134" s="362"/>
      <c r="F134" s="363"/>
      <c r="G134" s="363"/>
      <c r="H134" s="363"/>
      <c r="I134" s="393"/>
    </row>
    <row r="135" spans="1:10" s="107" customFormat="1" ht="13">
      <c r="B135" s="359"/>
      <c r="C135" s="360"/>
      <c r="D135" s="361"/>
      <c r="E135" s="362"/>
      <c r="F135" s="363"/>
      <c r="G135" s="363"/>
      <c r="H135" s="363"/>
      <c r="I135" s="393"/>
    </row>
    <row r="136" spans="1:10" s="107" customFormat="1" ht="13">
      <c r="B136" s="359"/>
      <c r="C136" s="519" t="s">
        <v>467</v>
      </c>
      <c r="D136" s="520"/>
      <c r="E136" s="520"/>
      <c r="F136" s="520"/>
      <c r="G136" s="520"/>
      <c r="H136" s="520"/>
      <c r="I136" s="520"/>
      <c r="J136" s="520"/>
    </row>
    <row r="137" spans="1:10" s="107" customFormat="1" ht="13">
      <c r="B137" s="359"/>
      <c r="C137" s="520"/>
      <c r="D137" s="520"/>
      <c r="E137" s="520"/>
      <c r="F137" s="520"/>
      <c r="G137" s="520"/>
      <c r="H137" s="520"/>
      <c r="I137" s="520"/>
      <c r="J137" s="520"/>
    </row>
    <row r="138" spans="1:10" s="107" customFormat="1" ht="13">
      <c r="B138" s="359"/>
      <c r="C138" s="520"/>
      <c r="D138" s="520"/>
      <c r="E138" s="520"/>
      <c r="F138" s="520"/>
      <c r="G138" s="520"/>
      <c r="H138" s="520"/>
      <c r="I138" s="520"/>
      <c r="J138" s="520"/>
    </row>
    <row r="139" spans="1:10" s="107" customFormat="1" ht="13">
      <c r="B139" s="359"/>
      <c r="C139" s="520"/>
      <c r="D139" s="520"/>
      <c r="E139" s="520"/>
      <c r="F139" s="520"/>
      <c r="G139" s="520"/>
      <c r="H139" s="520"/>
      <c r="I139" s="520"/>
      <c r="J139" s="520"/>
    </row>
    <row r="140" spans="1:10" s="107" customFormat="1" ht="13">
      <c r="B140" s="359"/>
      <c r="C140" s="520"/>
      <c r="D140" s="520"/>
      <c r="E140" s="520"/>
      <c r="F140" s="520"/>
      <c r="G140" s="520"/>
      <c r="H140" s="520"/>
      <c r="I140" s="520"/>
      <c r="J140" s="520"/>
    </row>
    <row r="141" spans="1:10" s="107" customFormat="1" ht="13">
      <c r="B141" s="359"/>
      <c r="C141" s="520"/>
      <c r="D141" s="520"/>
      <c r="E141" s="520"/>
      <c r="F141" s="520"/>
      <c r="G141" s="520"/>
      <c r="H141" s="520"/>
      <c r="I141" s="520"/>
      <c r="J141" s="520"/>
    </row>
    <row r="142" spans="1:10" s="107" customFormat="1" ht="13">
      <c r="B142" s="359"/>
      <c r="C142" s="520"/>
      <c r="D142" s="520"/>
      <c r="E142" s="520"/>
      <c r="F142" s="520"/>
      <c r="G142" s="520"/>
      <c r="H142" s="520"/>
      <c r="I142" s="520"/>
      <c r="J142" s="520"/>
    </row>
    <row r="143" spans="1:10" s="107" customFormat="1" ht="13">
      <c r="B143" s="359"/>
      <c r="C143" s="520"/>
      <c r="D143" s="520"/>
      <c r="E143" s="520"/>
      <c r="F143" s="520"/>
      <c r="G143" s="520"/>
      <c r="H143" s="520"/>
      <c r="I143" s="520"/>
      <c r="J143" s="520"/>
    </row>
    <row r="144" spans="1:10" s="107" customFormat="1" ht="13">
      <c r="B144" s="359"/>
      <c r="C144" s="520"/>
      <c r="D144" s="520"/>
      <c r="E144" s="520"/>
      <c r="F144" s="520"/>
      <c r="G144" s="520"/>
      <c r="H144" s="520"/>
      <c r="I144" s="520"/>
      <c r="J144" s="520"/>
    </row>
    <row r="145" spans="2:10" s="107" customFormat="1" ht="13">
      <c r="B145" s="359"/>
      <c r="C145" s="520"/>
      <c r="D145" s="520"/>
      <c r="E145" s="520"/>
      <c r="F145" s="520"/>
      <c r="G145" s="520"/>
      <c r="H145" s="520"/>
      <c r="I145" s="520"/>
      <c r="J145" s="520"/>
    </row>
    <row r="146" spans="2:10" s="107" customFormat="1" ht="6.75" customHeight="1">
      <c r="B146" s="359"/>
      <c r="C146" s="520"/>
      <c r="D146" s="520"/>
      <c r="E146" s="520"/>
      <c r="F146" s="520"/>
      <c r="G146" s="520"/>
      <c r="H146" s="520"/>
      <c r="I146" s="520"/>
      <c r="J146" s="520"/>
    </row>
    <row r="147" spans="2:10" s="107" customFormat="1" ht="13">
      <c r="B147" s="359"/>
      <c r="C147" s="360"/>
      <c r="D147" s="361"/>
      <c r="E147" s="362"/>
      <c r="F147" s="363"/>
      <c r="G147" s="363"/>
      <c r="H147" s="363"/>
      <c r="I147" s="393"/>
    </row>
    <row r="148" spans="2:10" s="107" customFormat="1" ht="13">
      <c r="B148" s="359"/>
      <c r="C148" s="360"/>
      <c r="D148" s="361"/>
      <c r="E148" s="362"/>
      <c r="F148" s="363"/>
      <c r="G148" s="363"/>
      <c r="H148" s="363"/>
      <c r="I148" s="393"/>
    </row>
    <row r="149" spans="2:10" s="107" customFormat="1" ht="13">
      <c r="B149" s="359"/>
      <c r="C149" s="360"/>
      <c r="D149" s="361"/>
      <c r="E149" s="362"/>
      <c r="F149" s="363"/>
      <c r="G149" s="363"/>
      <c r="H149" s="363"/>
      <c r="I149" s="393"/>
    </row>
    <row r="150" spans="2:10" s="107" customFormat="1" ht="13">
      <c r="B150" s="359"/>
      <c r="C150" s="360"/>
      <c r="D150" s="361"/>
      <c r="E150" s="362"/>
      <c r="F150" s="363"/>
      <c r="G150" s="363"/>
      <c r="H150" s="363"/>
      <c r="I150" s="393"/>
    </row>
    <row r="151" spans="2:10" s="107" customFormat="1" ht="13">
      <c r="B151" s="359"/>
      <c r="C151" s="360"/>
      <c r="D151" s="361"/>
      <c r="E151" s="362"/>
      <c r="F151" s="363"/>
      <c r="G151" s="363"/>
      <c r="H151" s="363"/>
      <c r="I151" s="393"/>
    </row>
    <row r="152" spans="2:10" s="107" customFormat="1" ht="13">
      <c r="B152" s="359"/>
      <c r="C152" s="360"/>
      <c r="D152" s="361"/>
      <c r="E152" s="362"/>
      <c r="F152" s="363"/>
      <c r="G152" s="363"/>
      <c r="H152" s="363"/>
      <c r="I152" s="393"/>
    </row>
    <row r="153" spans="2:10" s="107" customFormat="1" ht="13">
      <c r="B153" s="359"/>
      <c r="C153" s="360"/>
      <c r="D153" s="361"/>
      <c r="E153" s="362"/>
      <c r="F153" s="363"/>
      <c r="G153" s="363"/>
      <c r="H153" s="363"/>
      <c r="I153" s="393"/>
    </row>
    <row r="154" spans="2:10" s="107" customFormat="1" ht="13">
      <c r="B154" s="359"/>
      <c r="C154" s="360"/>
      <c r="D154" s="361"/>
      <c r="E154" s="362"/>
      <c r="F154" s="363"/>
      <c r="G154" s="363"/>
      <c r="H154" s="363"/>
      <c r="I154" s="393"/>
    </row>
    <row r="155" spans="2:10" s="107" customFormat="1" ht="13">
      <c r="B155" s="359"/>
      <c r="C155" s="360"/>
      <c r="D155" s="361"/>
      <c r="E155" s="362"/>
      <c r="F155" s="363"/>
      <c r="G155" s="363"/>
      <c r="H155" s="363"/>
      <c r="I155" s="393"/>
    </row>
    <row r="156" spans="2:10" s="107" customFormat="1" ht="13">
      <c r="B156" s="359"/>
      <c r="C156" s="360"/>
      <c r="D156" s="361"/>
      <c r="E156" s="362"/>
      <c r="F156" s="363"/>
      <c r="G156" s="363"/>
      <c r="H156" s="363"/>
      <c r="I156" s="393"/>
    </row>
    <row r="157" spans="2:10" s="107" customFormat="1" ht="13">
      <c r="B157" s="359"/>
      <c r="C157" s="360"/>
      <c r="D157" s="361"/>
      <c r="E157" s="362"/>
      <c r="F157" s="363"/>
      <c r="G157" s="363"/>
      <c r="H157" s="363"/>
      <c r="I157" s="393"/>
    </row>
    <row r="158" spans="2:10" s="107" customFormat="1" ht="13">
      <c r="B158" s="359"/>
      <c r="C158" s="360"/>
      <c r="D158" s="361"/>
      <c r="E158" s="362"/>
      <c r="F158" s="363"/>
      <c r="G158" s="363"/>
      <c r="H158" s="363"/>
      <c r="I158" s="393"/>
    </row>
    <row r="159" spans="2:10" s="107" customFormat="1" ht="13">
      <c r="B159" s="359"/>
      <c r="C159" s="360"/>
      <c r="D159" s="361"/>
      <c r="E159" s="362"/>
      <c r="F159" s="363"/>
      <c r="G159" s="363"/>
      <c r="H159" s="363"/>
      <c r="I159" s="393"/>
    </row>
    <row r="160" spans="2:10" s="107" customFormat="1" ht="13">
      <c r="B160" s="359"/>
      <c r="C160" s="360"/>
      <c r="D160" s="361"/>
      <c r="E160" s="362"/>
      <c r="F160" s="363"/>
      <c r="G160" s="363"/>
      <c r="H160" s="363"/>
      <c r="I160" s="393"/>
    </row>
    <row r="161" spans="2:9" s="107" customFormat="1" ht="13">
      <c r="B161" s="359"/>
      <c r="C161" s="360"/>
      <c r="D161" s="361"/>
      <c r="E161" s="362"/>
      <c r="F161" s="363"/>
      <c r="G161" s="363"/>
      <c r="H161" s="363"/>
      <c r="I161" s="393"/>
    </row>
    <row r="162" spans="2:9" s="107" customFormat="1" ht="13">
      <c r="B162" s="359"/>
      <c r="C162" s="360"/>
      <c r="D162" s="361"/>
      <c r="E162" s="362"/>
      <c r="F162" s="363"/>
      <c r="G162" s="363"/>
      <c r="H162" s="363"/>
      <c r="I162" s="393"/>
    </row>
    <row r="163" spans="2:9" s="107" customFormat="1" ht="13">
      <c r="B163" s="359"/>
      <c r="C163" s="360"/>
      <c r="D163" s="361"/>
      <c r="E163" s="362"/>
      <c r="F163" s="363"/>
      <c r="G163" s="363"/>
      <c r="H163" s="363"/>
      <c r="I163" s="393"/>
    </row>
    <row r="164" spans="2:9" s="107" customFormat="1" ht="13">
      <c r="B164" s="359"/>
      <c r="C164" s="360"/>
      <c r="D164" s="361"/>
      <c r="E164" s="362"/>
      <c r="F164" s="363"/>
      <c r="G164" s="363"/>
      <c r="H164" s="363"/>
      <c r="I164" s="393"/>
    </row>
    <row r="165" spans="2:9" s="107" customFormat="1" ht="13">
      <c r="B165" s="359"/>
      <c r="C165" s="360"/>
      <c r="D165" s="361"/>
      <c r="E165" s="362"/>
      <c r="F165" s="363"/>
      <c r="G165" s="363"/>
      <c r="H165" s="363"/>
      <c r="I165" s="393"/>
    </row>
    <row r="166" spans="2:9" s="107" customFormat="1" ht="13">
      <c r="B166" s="359"/>
      <c r="C166" s="360"/>
      <c r="D166" s="361"/>
      <c r="E166" s="362"/>
      <c r="F166" s="363"/>
      <c r="G166" s="363"/>
      <c r="H166" s="363"/>
      <c r="I166" s="393"/>
    </row>
    <row r="167" spans="2:9" s="107" customFormat="1" ht="13">
      <c r="B167" s="359"/>
      <c r="C167" s="360"/>
      <c r="D167" s="361"/>
      <c r="E167" s="362"/>
      <c r="F167" s="363"/>
      <c r="G167" s="363"/>
      <c r="H167" s="363"/>
      <c r="I167" s="393"/>
    </row>
    <row r="168" spans="2:9" s="107" customFormat="1" ht="13">
      <c r="B168" s="359"/>
      <c r="C168" s="360"/>
      <c r="D168" s="361"/>
      <c r="E168" s="362"/>
      <c r="F168" s="363"/>
      <c r="G168" s="363"/>
      <c r="H168" s="363"/>
      <c r="I168" s="393"/>
    </row>
    <row r="169" spans="2:9" s="107" customFormat="1" ht="13">
      <c r="B169" s="359"/>
      <c r="C169" s="360"/>
      <c r="D169" s="361"/>
      <c r="E169" s="362"/>
      <c r="F169" s="363"/>
      <c r="G169" s="363"/>
      <c r="H169" s="363"/>
      <c r="I169" s="393"/>
    </row>
    <row r="170" spans="2:9" s="107" customFormat="1" ht="13">
      <c r="B170" s="359"/>
      <c r="C170" s="360"/>
      <c r="D170" s="361"/>
      <c r="E170" s="362"/>
      <c r="F170" s="363"/>
      <c r="G170" s="363"/>
      <c r="H170" s="363"/>
      <c r="I170" s="393"/>
    </row>
    <row r="171" spans="2:9" s="107" customFormat="1" ht="13">
      <c r="B171" s="359"/>
      <c r="C171" s="360"/>
      <c r="D171" s="361"/>
      <c r="E171" s="362"/>
      <c r="F171" s="363"/>
      <c r="G171" s="363"/>
      <c r="H171" s="363"/>
      <c r="I171" s="393"/>
    </row>
    <row r="172" spans="2:9" s="107" customFormat="1" ht="13">
      <c r="B172" s="359"/>
      <c r="C172" s="360"/>
      <c r="D172" s="361"/>
      <c r="E172" s="362"/>
      <c r="F172" s="363"/>
      <c r="G172" s="363"/>
      <c r="H172" s="363"/>
      <c r="I172" s="393"/>
    </row>
    <row r="173" spans="2:9" s="107" customFormat="1" ht="13">
      <c r="B173" s="359"/>
      <c r="C173" s="360"/>
      <c r="D173" s="361"/>
      <c r="E173" s="362"/>
      <c r="F173" s="363"/>
      <c r="G173" s="363"/>
      <c r="H173" s="363"/>
      <c r="I173" s="393"/>
    </row>
    <row r="174" spans="2:9" s="107" customFormat="1" ht="13">
      <c r="B174" s="359"/>
      <c r="C174" s="360"/>
      <c r="D174" s="361"/>
      <c r="E174" s="362"/>
      <c r="F174" s="363"/>
      <c r="G174" s="363"/>
      <c r="H174" s="363"/>
      <c r="I174" s="393"/>
    </row>
    <row r="175" spans="2:9" s="107" customFormat="1" ht="13">
      <c r="B175" s="359"/>
      <c r="C175" s="360"/>
      <c r="D175" s="361"/>
      <c r="E175" s="362"/>
      <c r="F175" s="363"/>
      <c r="G175" s="363"/>
      <c r="H175" s="363"/>
      <c r="I175" s="393"/>
    </row>
    <row r="176" spans="2:9" s="107" customFormat="1" ht="13">
      <c r="B176" s="359"/>
      <c r="C176" s="360"/>
      <c r="D176" s="361"/>
      <c r="E176" s="362"/>
      <c r="F176" s="363"/>
      <c r="G176" s="363"/>
      <c r="H176" s="363"/>
      <c r="I176" s="393"/>
    </row>
    <row r="177" spans="2:10" s="107" customFormat="1" ht="13">
      <c r="B177" s="359"/>
      <c r="C177" s="360"/>
      <c r="D177" s="361"/>
      <c r="E177" s="362"/>
      <c r="F177" s="363"/>
      <c r="G177" s="363"/>
      <c r="H177" s="363"/>
      <c r="I177" s="393"/>
    </row>
    <row r="178" spans="2:10" s="107" customFormat="1" ht="13">
      <c r="B178" s="359"/>
      <c r="C178" s="360"/>
      <c r="D178" s="361"/>
      <c r="E178" s="362"/>
      <c r="F178" s="363"/>
      <c r="G178" s="363"/>
      <c r="H178" s="363"/>
      <c r="I178" s="393"/>
    </row>
    <row r="179" spans="2:10" s="107" customFormat="1" ht="13">
      <c r="B179" s="359"/>
      <c r="C179" s="360"/>
      <c r="D179" s="361"/>
      <c r="E179" s="362"/>
      <c r="F179" s="363"/>
      <c r="G179" s="363"/>
      <c r="H179" s="363"/>
      <c r="I179" s="393"/>
    </row>
    <row r="180" spans="2:10" s="107" customFormat="1" ht="13">
      <c r="B180" s="359"/>
      <c r="C180" s="360"/>
      <c r="D180" s="361"/>
      <c r="E180" s="362"/>
      <c r="F180" s="363"/>
      <c r="G180" s="363"/>
      <c r="H180" s="363"/>
      <c r="I180" s="393"/>
    </row>
    <row r="181" spans="2:10" s="107" customFormat="1" ht="13">
      <c r="B181" s="359"/>
      <c r="C181" s="360"/>
      <c r="D181" s="361"/>
      <c r="E181" s="362"/>
      <c r="F181" s="363"/>
      <c r="G181" s="363"/>
      <c r="H181" s="363"/>
      <c r="I181" s="393"/>
    </row>
    <row r="182" spans="2:10" s="107" customFormat="1" ht="13">
      <c r="B182" s="359"/>
      <c r="C182" s="360"/>
      <c r="D182" s="361"/>
      <c r="E182" s="362"/>
      <c r="F182" s="363"/>
      <c r="G182" s="363"/>
      <c r="H182" s="363"/>
      <c r="I182" s="393"/>
    </row>
    <row r="183" spans="2:10" s="107" customFormat="1" ht="13">
      <c r="B183" s="359"/>
      <c r="C183" s="360"/>
      <c r="D183" s="361"/>
      <c r="E183" s="362"/>
      <c r="F183" s="363"/>
      <c r="G183" s="363"/>
      <c r="H183" s="363"/>
      <c r="I183" s="393"/>
    </row>
    <row r="184" spans="2:10" s="107" customFormat="1" ht="13">
      <c r="B184" s="359"/>
      <c r="C184" s="360"/>
      <c r="D184" s="361"/>
      <c r="E184" s="362"/>
      <c r="F184" s="363"/>
      <c r="G184" s="363"/>
      <c r="H184" s="363"/>
      <c r="I184" s="393"/>
    </row>
    <row r="185" spans="2:10" s="107" customFormat="1" ht="13">
      <c r="B185" s="359"/>
      <c r="C185" s="360"/>
      <c r="D185" s="361"/>
      <c r="E185" s="362"/>
      <c r="F185" s="363"/>
      <c r="G185" s="363"/>
      <c r="H185" s="363"/>
      <c r="I185" s="393"/>
    </row>
    <row r="186" spans="2:10" s="107" customFormat="1" ht="13">
      <c r="B186" s="359"/>
      <c r="C186" s="360"/>
      <c r="D186" s="361"/>
      <c r="E186" s="362"/>
      <c r="F186" s="363"/>
      <c r="G186" s="363"/>
      <c r="H186" s="363"/>
      <c r="I186" s="393"/>
    </row>
    <row r="187" spans="2:10" s="107" customFormat="1" ht="13">
      <c r="B187" s="359"/>
      <c r="C187" s="360"/>
      <c r="D187" s="361"/>
      <c r="E187" s="362"/>
      <c r="F187" s="363"/>
      <c r="G187" s="363"/>
      <c r="H187" s="363"/>
      <c r="I187" s="393"/>
    </row>
    <row r="188" spans="2:10" s="107" customFormat="1" ht="13">
      <c r="B188" s="359"/>
      <c r="C188" s="360"/>
      <c r="D188" s="361"/>
      <c r="E188" s="362"/>
      <c r="F188" s="363"/>
      <c r="G188" s="363"/>
      <c r="H188" s="363"/>
      <c r="I188" s="393"/>
      <c r="J188" s="394" t="s">
        <v>468</v>
      </c>
    </row>
    <row r="189" spans="2:10" s="107" customFormat="1" ht="13">
      <c r="B189" s="359"/>
      <c r="C189" s="360"/>
      <c r="D189" s="360"/>
      <c r="E189" s="363"/>
      <c r="F189" s="363"/>
      <c r="G189" s="363"/>
      <c r="H189" s="363"/>
      <c r="I189" s="393"/>
    </row>
  </sheetData>
  <mergeCells count="1">
    <mergeCell ref="C136:J146"/>
  </mergeCells>
  <pageMargins left="0.7" right="0.7" top="0.75" bottom="0.75" header="0.3" footer="0.3"/>
  <pageSetup paperSize="9" scale="81" orientation="portrait" r:id="rId1"/>
  <rowBreaks count="3" manualBreakCount="3">
    <brk id="30" max="16383" man="1"/>
    <brk id="76" max="16383" man="1"/>
    <brk id="11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8"/>
  <sheetViews>
    <sheetView zoomScale="210" zoomScaleNormal="210" workbookViewId="0">
      <selection activeCell="F4" sqref="F4"/>
    </sheetView>
  </sheetViews>
  <sheetFormatPr baseColWidth="10" defaultColWidth="8.83203125" defaultRowHeight="13"/>
  <cols>
    <col min="1" max="1" width="33.83203125" customWidth="1"/>
    <col min="2" max="2" width="33.6640625" customWidth="1"/>
    <col min="3" max="3" width="7.6640625" customWidth="1"/>
    <col min="4" max="4" width="9.33203125" customWidth="1"/>
    <col min="5" max="5" width="12.6640625" style="411" customWidth="1"/>
    <col min="6" max="6" width="14.33203125" style="411" bestFit="1" customWidth="1"/>
    <col min="7" max="7" width="12.6640625" style="411" hidden="1" customWidth="1"/>
    <col min="8" max="8" width="15.6640625" style="411" hidden="1" customWidth="1"/>
  </cols>
  <sheetData>
    <row r="1" spans="1:8" ht="16">
      <c r="A1" s="412" t="s">
        <v>485</v>
      </c>
      <c r="B1" s="413" t="s">
        <v>486</v>
      </c>
      <c r="C1" s="412" t="s">
        <v>487</v>
      </c>
      <c r="D1" s="414" t="s">
        <v>196</v>
      </c>
      <c r="E1" s="415" t="s">
        <v>488</v>
      </c>
      <c r="F1" s="415" t="s">
        <v>489</v>
      </c>
      <c r="G1" s="415" t="s">
        <v>465</v>
      </c>
      <c r="H1" s="415" t="s">
        <v>490</v>
      </c>
    </row>
    <row r="2" spans="1:8" ht="15">
      <c r="A2" s="416" t="s">
        <v>491</v>
      </c>
      <c r="B2" s="417"/>
      <c r="C2" s="418"/>
      <c r="D2" s="419"/>
      <c r="E2" s="420"/>
      <c r="F2" s="421"/>
      <c r="G2" s="421"/>
      <c r="H2" s="421"/>
    </row>
    <row r="3" spans="1:8" ht="16" thickBot="1">
      <c r="A3" s="422"/>
      <c r="B3" s="417"/>
      <c r="C3" s="418"/>
      <c r="D3" s="419"/>
      <c r="E3" s="420"/>
      <c r="F3" s="421"/>
      <c r="G3" s="421"/>
      <c r="H3" s="421"/>
    </row>
    <row r="4" spans="1:8" ht="15" thickTop="1" thickBot="1">
      <c r="A4" s="423" t="str">
        <f>A2</f>
        <v>PRESTAVITEV DISTRIBUCIJSKEGA NN VODA</v>
      </c>
      <c r="B4" s="424"/>
      <c r="C4" s="424"/>
      <c r="D4" s="425"/>
      <c r="E4" s="426"/>
      <c r="F4" s="427">
        <f>SUM(F6:F26)/2</f>
        <v>0</v>
      </c>
      <c r="G4" s="427">
        <f>SUM(G6:G26)/2</f>
        <v>0</v>
      </c>
      <c r="H4" s="427">
        <f>SUM(H6:H26)/2</f>
        <v>0</v>
      </c>
    </row>
    <row r="5" spans="1:8" ht="15" thickTop="1" thickBot="1"/>
    <row r="6" spans="1:8" ht="14" thickTop="1">
      <c r="A6" s="428" t="s">
        <v>492</v>
      </c>
      <c r="B6" s="429"/>
      <c r="C6" s="430"/>
      <c r="D6" s="431"/>
      <c r="E6" s="432"/>
      <c r="F6" s="433">
        <f>SUM(F7:F14)</f>
        <v>0</v>
      </c>
      <c r="G6" s="433">
        <f>SUM(G7:G13)</f>
        <v>0</v>
      </c>
      <c r="H6" s="433">
        <f>SUM(H7:H13)</f>
        <v>0</v>
      </c>
    </row>
    <row r="7" spans="1:8">
      <c r="A7" s="434"/>
      <c r="B7" s="417" t="s">
        <v>493</v>
      </c>
      <c r="C7" s="418" t="s">
        <v>23</v>
      </c>
      <c r="D7" s="435">
        <v>0.105</v>
      </c>
      <c r="E7" s="436"/>
      <c r="F7" s="436">
        <f>ROUND(D7*E7,2)</f>
        <v>0</v>
      </c>
      <c r="G7" s="436">
        <f t="shared" ref="G7:G14" si="0">ROUND((F7*0.22),2)</f>
        <v>0</v>
      </c>
      <c r="H7" s="436">
        <f t="shared" ref="H7:H14" si="1">F7+G7</f>
        <v>0</v>
      </c>
    </row>
    <row r="8" spans="1:8">
      <c r="A8" s="434"/>
      <c r="B8" s="417" t="s">
        <v>494</v>
      </c>
      <c r="C8" s="418" t="s">
        <v>495</v>
      </c>
      <c r="D8" s="435">
        <v>6.5000000000000002E-2</v>
      </c>
      <c r="E8" s="436"/>
      <c r="F8" s="436">
        <f t="shared" ref="F8:F14" si="2">ROUND(D8*E8,2)</f>
        <v>0</v>
      </c>
      <c r="G8" s="436">
        <f t="shared" si="0"/>
        <v>0</v>
      </c>
      <c r="H8" s="436">
        <f t="shared" si="1"/>
        <v>0</v>
      </c>
    </row>
    <row r="9" spans="1:8" ht="26">
      <c r="A9" s="437"/>
      <c r="B9" s="417" t="s">
        <v>496</v>
      </c>
      <c r="C9" s="418" t="s">
        <v>497</v>
      </c>
      <c r="D9" s="438">
        <v>20</v>
      </c>
      <c r="E9" s="436"/>
      <c r="F9" s="436">
        <f t="shared" si="2"/>
        <v>0</v>
      </c>
      <c r="G9" s="436">
        <f t="shared" si="0"/>
        <v>0</v>
      </c>
      <c r="H9" s="436">
        <f t="shared" si="1"/>
        <v>0</v>
      </c>
    </row>
    <row r="10" spans="1:8" ht="26">
      <c r="A10" s="437"/>
      <c r="B10" s="417" t="s">
        <v>498</v>
      </c>
      <c r="C10" s="418" t="s">
        <v>497</v>
      </c>
      <c r="D10" s="438">
        <v>9</v>
      </c>
      <c r="E10" s="436"/>
      <c r="F10" s="436">
        <f t="shared" si="2"/>
        <v>0</v>
      </c>
      <c r="G10" s="436">
        <f t="shared" si="0"/>
        <v>0</v>
      </c>
      <c r="H10" s="436">
        <f t="shared" si="1"/>
        <v>0</v>
      </c>
    </row>
    <row r="11" spans="1:8" ht="26">
      <c r="A11" s="437"/>
      <c r="B11" s="417" t="s">
        <v>499</v>
      </c>
      <c r="C11" s="418" t="s">
        <v>497</v>
      </c>
      <c r="D11" s="438">
        <v>34</v>
      </c>
      <c r="E11" s="436"/>
      <c r="F11" s="436">
        <f t="shared" si="2"/>
        <v>0</v>
      </c>
      <c r="G11" s="436">
        <f t="shared" si="0"/>
        <v>0</v>
      </c>
      <c r="H11" s="436">
        <f t="shared" si="1"/>
        <v>0</v>
      </c>
    </row>
    <row r="12" spans="1:8" ht="91">
      <c r="A12" s="437"/>
      <c r="B12" s="417" t="s">
        <v>514</v>
      </c>
      <c r="C12" s="418" t="s">
        <v>500</v>
      </c>
      <c r="D12" s="438">
        <v>7</v>
      </c>
      <c r="E12" s="436"/>
      <c r="F12" s="436">
        <f t="shared" si="2"/>
        <v>0</v>
      </c>
      <c r="G12" s="436">
        <f t="shared" si="0"/>
        <v>0</v>
      </c>
      <c r="H12" s="436">
        <f t="shared" si="1"/>
        <v>0</v>
      </c>
    </row>
    <row r="13" spans="1:8" ht="104">
      <c r="A13" s="437"/>
      <c r="B13" s="417" t="s">
        <v>501</v>
      </c>
      <c r="C13" s="418" t="s">
        <v>500</v>
      </c>
      <c r="D13" s="438">
        <v>58</v>
      </c>
      <c r="E13" s="436"/>
      <c r="F13" s="436">
        <f t="shared" si="2"/>
        <v>0</v>
      </c>
      <c r="G13" s="436">
        <f t="shared" si="0"/>
        <v>0</v>
      </c>
      <c r="H13" s="436">
        <f t="shared" si="1"/>
        <v>0</v>
      </c>
    </row>
    <row r="14" spans="1:8" ht="52">
      <c r="A14" s="437"/>
      <c r="B14" s="417" t="s">
        <v>502</v>
      </c>
      <c r="C14" s="418" t="s">
        <v>411</v>
      </c>
      <c r="D14" s="438">
        <v>2</v>
      </c>
      <c r="E14" s="436"/>
      <c r="F14" s="436">
        <f t="shared" si="2"/>
        <v>0</v>
      </c>
      <c r="G14" s="436">
        <f t="shared" si="0"/>
        <v>0</v>
      </c>
      <c r="H14" s="436">
        <f t="shared" si="1"/>
        <v>0</v>
      </c>
    </row>
    <row r="15" spans="1:8" ht="14" thickBot="1">
      <c r="A15" s="434"/>
      <c r="B15" s="439"/>
      <c r="C15" s="440"/>
      <c r="D15" s="441"/>
      <c r="E15" s="436"/>
      <c r="F15" s="436"/>
      <c r="G15" s="436"/>
      <c r="H15" s="436"/>
    </row>
    <row r="16" spans="1:8" ht="14" thickTop="1">
      <c r="A16" s="428" t="s">
        <v>503</v>
      </c>
      <c r="B16" s="442"/>
      <c r="C16" s="443"/>
      <c r="D16" s="431"/>
      <c r="E16" s="431"/>
      <c r="F16" s="433">
        <f>SUM(F17:F21)</f>
        <v>0</v>
      </c>
      <c r="G16" s="433">
        <f>SUM(G17:G21)</f>
        <v>0</v>
      </c>
      <c r="H16" s="433">
        <f>SUM(H17:H21)</f>
        <v>0</v>
      </c>
    </row>
    <row r="17" spans="1:8" ht="26">
      <c r="A17" s="434"/>
      <c r="B17" s="417" t="s">
        <v>504</v>
      </c>
      <c r="C17" s="418" t="s">
        <v>414</v>
      </c>
      <c r="D17" s="444">
        <v>65</v>
      </c>
      <c r="E17" s="436"/>
      <c r="F17" s="436">
        <f>ROUND(D17*E17,2)</f>
        <v>0</v>
      </c>
      <c r="G17" s="436">
        <f t="shared" ref="G17:G21" si="3">ROUND((F17*0.22),2)</f>
        <v>0</v>
      </c>
      <c r="H17" s="436">
        <f t="shared" ref="H17:H21" si="4">F17+G17</f>
        <v>0</v>
      </c>
    </row>
    <row r="18" spans="1:8" ht="52">
      <c r="A18" s="434"/>
      <c r="B18" s="417" t="s">
        <v>505</v>
      </c>
      <c r="C18" s="418" t="s">
        <v>414</v>
      </c>
      <c r="D18" s="444">
        <v>15</v>
      </c>
      <c r="E18" s="436"/>
      <c r="F18" s="436">
        <f t="shared" ref="F18:F21" si="5">ROUND(D18*E18,2)</f>
        <v>0</v>
      </c>
      <c r="G18" s="436">
        <f t="shared" si="3"/>
        <v>0</v>
      </c>
      <c r="H18" s="436">
        <f t="shared" si="4"/>
        <v>0</v>
      </c>
    </row>
    <row r="19" spans="1:8" ht="39">
      <c r="A19" s="434"/>
      <c r="B19" s="445" t="s">
        <v>506</v>
      </c>
      <c r="C19" s="418" t="s">
        <v>411</v>
      </c>
      <c r="D19" s="444">
        <v>1</v>
      </c>
      <c r="E19" s="436"/>
      <c r="F19" s="436">
        <f t="shared" si="5"/>
        <v>0</v>
      </c>
      <c r="G19" s="436">
        <f t="shared" si="3"/>
        <v>0</v>
      </c>
      <c r="H19" s="436">
        <f t="shared" si="4"/>
        <v>0</v>
      </c>
    </row>
    <row r="20" spans="1:8" ht="26">
      <c r="A20" s="434"/>
      <c r="B20" s="417" t="s">
        <v>507</v>
      </c>
      <c r="C20" s="418" t="s">
        <v>414</v>
      </c>
      <c r="D20" s="444">
        <v>65</v>
      </c>
      <c r="E20" s="436"/>
      <c r="F20" s="436">
        <f t="shared" si="5"/>
        <v>0</v>
      </c>
      <c r="G20" s="436">
        <f t="shared" si="3"/>
        <v>0</v>
      </c>
      <c r="H20" s="436">
        <f t="shared" si="4"/>
        <v>0</v>
      </c>
    </row>
    <row r="21" spans="1:8" ht="26">
      <c r="A21" s="434"/>
      <c r="B21" s="417" t="s">
        <v>508</v>
      </c>
      <c r="C21" s="418" t="s">
        <v>25</v>
      </c>
      <c r="D21" s="444">
        <v>2</v>
      </c>
      <c r="E21" s="436"/>
      <c r="F21" s="436">
        <f t="shared" si="5"/>
        <v>0</v>
      </c>
      <c r="G21" s="436">
        <f t="shared" si="3"/>
        <v>0</v>
      </c>
      <c r="H21" s="436">
        <f t="shared" si="4"/>
        <v>0</v>
      </c>
    </row>
    <row r="22" spans="1:8" ht="14" thickBot="1">
      <c r="A22" s="434"/>
      <c r="B22" s="439"/>
      <c r="C22" s="440"/>
      <c r="D22" s="446"/>
      <c r="E22" s="420"/>
      <c r="F22" s="436"/>
      <c r="G22" s="436"/>
      <c r="H22" s="436"/>
    </row>
    <row r="23" spans="1:8" ht="14" thickTop="1">
      <c r="A23" s="428" t="s">
        <v>509</v>
      </c>
      <c r="B23" s="442"/>
      <c r="C23" s="443"/>
      <c r="D23" s="443"/>
      <c r="E23" s="432" t="s">
        <v>51</v>
      </c>
      <c r="F23" s="433">
        <f>SUM(F24:F26)</f>
        <v>0</v>
      </c>
      <c r="G23" s="433">
        <f>SUM(G24:G26)</f>
        <v>0</v>
      </c>
      <c r="H23" s="433">
        <f>SUM(H24:H26)</f>
        <v>0</v>
      </c>
    </row>
    <row r="24" spans="1:8">
      <c r="A24" s="434"/>
      <c r="B24" s="417" t="s">
        <v>510</v>
      </c>
      <c r="C24" s="418" t="s">
        <v>23</v>
      </c>
      <c r="D24" s="446">
        <v>6.5000000000000002E-2</v>
      </c>
      <c r="E24" s="436"/>
      <c r="F24" s="436">
        <f>ROUND(D24*E24,2)</f>
        <v>0</v>
      </c>
      <c r="G24" s="436">
        <f>ROUND((F24*0.22),2)</f>
        <v>0</v>
      </c>
      <c r="H24" s="436">
        <f>F24+G24</f>
        <v>0</v>
      </c>
    </row>
    <row r="25" spans="1:8" ht="52">
      <c r="A25" s="434"/>
      <c r="B25" s="417" t="s">
        <v>511</v>
      </c>
      <c r="C25" s="418" t="s">
        <v>411</v>
      </c>
      <c r="D25" s="444">
        <v>1</v>
      </c>
      <c r="E25" s="436"/>
      <c r="F25" s="436">
        <f t="shared" ref="F25:F26" si="6">ROUND(D25*E25,2)</f>
        <v>0</v>
      </c>
      <c r="G25" s="436">
        <f t="shared" ref="G25:G26" si="7">ROUND((F25*0.22),2)</f>
        <v>0</v>
      </c>
      <c r="H25" s="436">
        <f t="shared" ref="H25:H26" si="8">F25+G25</f>
        <v>0</v>
      </c>
    </row>
    <row r="26" spans="1:8" ht="26">
      <c r="B26" s="417" t="s">
        <v>512</v>
      </c>
      <c r="C26" s="418" t="s">
        <v>49</v>
      </c>
      <c r="D26" s="444">
        <v>5</v>
      </c>
      <c r="E26" s="436"/>
      <c r="F26" s="436">
        <f t="shared" si="6"/>
        <v>0</v>
      </c>
      <c r="G26" s="436">
        <f t="shared" si="7"/>
        <v>0</v>
      </c>
      <c r="H26" s="436">
        <f t="shared" si="8"/>
        <v>0</v>
      </c>
    </row>
    <row r="27" spans="1:8">
      <c r="E27" s="447"/>
    </row>
    <row r="28" spans="1:8">
      <c r="E28" s="447"/>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6:O39"/>
  <sheetViews>
    <sheetView view="pageBreakPreview" topLeftCell="A5" zoomScale="127" zoomScaleNormal="100" zoomScaleSheetLayoutView="127" workbookViewId="0">
      <selection activeCell="G26" sqref="G26"/>
    </sheetView>
  </sheetViews>
  <sheetFormatPr baseColWidth="10" defaultColWidth="8.83203125" defaultRowHeight="13"/>
  <cols>
    <col min="2" max="2" width="7.5" customWidth="1"/>
    <col min="6" max="6" width="9.5" customWidth="1"/>
    <col min="7" max="7" width="26.5" customWidth="1"/>
  </cols>
  <sheetData>
    <row r="6" spans="2:15" ht="12" customHeight="1"/>
    <row r="8" spans="2:15" ht="20">
      <c r="C8" s="497" t="s">
        <v>0</v>
      </c>
      <c r="D8" s="498"/>
      <c r="E8" s="498"/>
      <c r="F8" s="498"/>
      <c r="G8" s="498"/>
    </row>
    <row r="9" spans="2:15" ht="18">
      <c r="C9" s="118"/>
      <c r="D9" s="5"/>
      <c r="E9" s="5"/>
      <c r="F9" s="5"/>
      <c r="G9" s="5"/>
      <c r="O9" s="138"/>
    </row>
    <row r="10" spans="2:15" ht="18">
      <c r="B10" s="494" t="s">
        <v>140</v>
      </c>
      <c r="C10" s="495"/>
      <c r="D10" s="495"/>
      <c r="E10" s="495"/>
      <c r="F10" s="495"/>
      <c r="G10" s="495"/>
    </row>
    <row r="11" spans="2:15" ht="17.5" customHeight="1">
      <c r="B11" s="494" t="s">
        <v>141</v>
      </c>
      <c r="C11" s="495"/>
      <c r="D11" s="495"/>
      <c r="E11" s="495"/>
      <c r="F11" s="495"/>
      <c r="G11" s="495"/>
    </row>
    <row r="12" spans="2:15" ht="17.5" customHeight="1">
      <c r="B12" s="171"/>
      <c r="C12" s="5"/>
      <c r="D12" s="5"/>
      <c r="E12" s="5"/>
      <c r="F12" s="5"/>
      <c r="G12" s="5"/>
    </row>
    <row r="13" spans="2:15" ht="17.5" customHeight="1">
      <c r="B13" s="501" t="s">
        <v>158</v>
      </c>
      <c r="C13" s="501"/>
      <c r="D13" s="501"/>
      <c r="E13" s="501"/>
      <c r="F13" s="501"/>
      <c r="G13" s="501"/>
    </row>
    <row r="14" spans="2:15" ht="18">
      <c r="C14" s="37"/>
      <c r="D14" s="34"/>
      <c r="E14" s="35"/>
      <c r="F14" s="35"/>
      <c r="G14" s="36"/>
    </row>
    <row r="15" spans="2:15">
      <c r="G15" s="11"/>
    </row>
    <row r="16" spans="2:15" ht="16">
      <c r="B16" s="38" t="s">
        <v>1</v>
      </c>
      <c r="C16" s="43" t="s">
        <v>2</v>
      </c>
      <c r="D16" s="40"/>
      <c r="E16" s="41"/>
      <c r="F16" s="42"/>
      <c r="G16" s="164">
        <f>' preddelaC+R'!G47</f>
        <v>27000</v>
      </c>
    </row>
    <row r="17" spans="1:7" ht="16">
      <c r="B17" s="38"/>
      <c r="C17" s="43"/>
      <c r="D17" s="40"/>
      <c r="E17" s="41"/>
      <c r="F17" s="42"/>
      <c r="G17" s="164"/>
    </row>
    <row r="18" spans="1:7" ht="16">
      <c r="B18" s="43" t="s">
        <v>3</v>
      </c>
      <c r="C18" s="39" t="s">
        <v>4</v>
      </c>
      <c r="D18" s="43"/>
      <c r="E18" s="43"/>
      <c r="F18" s="42"/>
      <c r="G18" s="164">
        <f>' zemeljska delaC+R'!G33</f>
        <v>0</v>
      </c>
    </row>
    <row r="19" spans="1:7" ht="16">
      <c r="B19" s="43"/>
      <c r="C19" s="39"/>
      <c r="D19" s="43"/>
      <c r="E19" s="43"/>
      <c r="F19" s="42"/>
      <c r="G19" s="165"/>
    </row>
    <row r="20" spans="1:7" ht="16">
      <c r="B20" s="43" t="s">
        <v>5</v>
      </c>
      <c r="C20" s="39" t="s">
        <v>6</v>
      </c>
      <c r="D20" s="43"/>
      <c r="E20" s="43"/>
      <c r="F20" s="42"/>
      <c r="G20" s="164">
        <f>'voziscne konstrukcijeC+R'!G31</f>
        <v>0</v>
      </c>
    </row>
    <row r="21" spans="1:7" ht="16">
      <c r="B21" s="43"/>
      <c r="C21" s="39"/>
      <c r="D21" s="43"/>
      <c r="E21" s="43"/>
      <c r="F21" s="42"/>
      <c r="G21" s="165"/>
    </row>
    <row r="22" spans="1:7" ht="16">
      <c r="B22" s="43" t="s">
        <v>7</v>
      </c>
      <c r="C22" s="39" t="s">
        <v>8</v>
      </c>
      <c r="D22" s="43"/>
      <c r="E22" s="43"/>
      <c r="F22" s="42"/>
      <c r="G22" s="164">
        <f>'odvodnjavanjeC+R'!G36</f>
        <v>0</v>
      </c>
    </row>
    <row r="23" spans="1:7" ht="16">
      <c r="B23" s="43"/>
      <c r="C23" s="39"/>
      <c r="D23" s="43"/>
      <c r="E23" s="43"/>
      <c r="F23" s="42"/>
      <c r="G23" s="165"/>
    </row>
    <row r="24" spans="1:7" ht="16">
      <c r="B24" s="43" t="s">
        <v>60</v>
      </c>
      <c r="C24" s="39" t="s">
        <v>61</v>
      </c>
      <c r="D24" s="43"/>
      <c r="E24" s="43"/>
      <c r="F24" s="42"/>
      <c r="G24" s="164">
        <f>'prometna opremaC+R'!G43</f>
        <v>0</v>
      </c>
    </row>
    <row r="25" spans="1:7" ht="16">
      <c r="B25" s="43"/>
      <c r="C25" s="39"/>
      <c r="D25" s="43"/>
      <c r="E25" s="43"/>
      <c r="F25" s="42"/>
      <c r="G25" s="165"/>
    </row>
    <row r="26" spans="1:7" ht="17" thickBot="1">
      <c r="A26" s="7"/>
      <c r="B26" s="471" t="s">
        <v>9</v>
      </c>
      <c r="C26" s="472" t="s">
        <v>10</v>
      </c>
      <c r="D26" s="471"/>
      <c r="E26" s="471"/>
      <c r="F26" s="473"/>
      <c r="G26" s="167">
        <f>'tuje storitveC+R'!G12</f>
        <v>8125</v>
      </c>
    </row>
    <row r="27" spans="1:7" ht="16">
      <c r="B27" s="114"/>
      <c r="C27" s="115"/>
      <c r="D27" s="114"/>
      <c r="E27" s="114"/>
      <c r="F27" s="42"/>
      <c r="G27" s="166"/>
    </row>
    <row r="28" spans="1:7" ht="16">
      <c r="B28" s="114"/>
      <c r="C28" s="26"/>
      <c r="D28" s="26"/>
      <c r="E28" s="26"/>
      <c r="F28" s="26"/>
      <c r="G28" s="166"/>
    </row>
    <row r="29" spans="1:7" ht="15" customHeight="1">
      <c r="C29" s="56" t="s">
        <v>563</v>
      </c>
      <c r="D29" s="44"/>
      <c r="E29" s="44"/>
      <c r="F29" s="44"/>
      <c r="G29" s="168">
        <f>SUM(G16:G26)</f>
        <v>35125</v>
      </c>
    </row>
    <row r="30" spans="1:7">
      <c r="G30" s="169"/>
    </row>
    <row r="34" spans="2:7">
      <c r="B34" s="499" t="s">
        <v>68</v>
      </c>
      <c r="C34" s="500"/>
      <c r="D34" s="500"/>
      <c r="E34" s="500"/>
      <c r="F34" s="500"/>
      <c r="G34" s="500"/>
    </row>
    <row r="35" spans="2:7">
      <c r="B35" s="489" t="s">
        <v>69</v>
      </c>
      <c r="C35" s="489"/>
      <c r="D35" s="489"/>
      <c r="E35" s="489"/>
      <c r="F35" s="489"/>
      <c r="G35" s="489"/>
    </row>
    <row r="36" spans="2:7">
      <c r="B36" s="489" t="s">
        <v>70</v>
      </c>
      <c r="C36" s="489"/>
      <c r="D36" s="489"/>
      <c r="E36" s="489"/>
      <c r="F36" s="489"/>
      <c r="G36" s="489"/>
    </row>
    <row r="37" spans="2:7">
      <c r="B37" s="489"/>
      <c r="C37" s="489"/>
      <c r="D37" s="489"/>
      <c r="E37" s="489"/>
      <c r="F37" s="489"/>
      <c r="G37" s="489"/>
    </row>
    <row r="39" spans="2:7">
      <c r="B39" s="489" t="s">
        <v>470</v>
      </c>
      <c r="C39" s="489"/>
      <c r="D39" s="489"/>
      <c r="E39" s="489"/>
      <c r="F39" s="489"/>
      <c r="G39" s="489"/>
    </row>
  </sheetData>
  <mergeCells count="9">
    <mergeCell ref="B39:G39"/>
    <mergeCell ref="B35:G35"/>
    <mergeCell ref="B36:G36"/>
    <mergeCell ref="B37:G37"/>
    <mergeCell ref="C8:G8"/>
    <mergeCell ref="B34:G34"/>
    <mergeCell ref="B10:G10"/>
    <mergeCell ref="B11:G11"/>
    <mergeCell ref="B13:G13"/>
  </mergeCells>
  <phoneticPr fontId="0" type="noConversion"/>
  <pageMargins left="1.0236220472440944" right="0.74803149606299213" top="0.78740157480314965" bottom="0.39370078740157483" header="0.39370078740157483" footer="0.19685039370078741"/>
  <pageSetup paperSize="9" orientation="portrait" useFirstPageNumber="1" r:id="rId1"/>
  <headerFooter alignWithMargins="0">
    <oddHeader>&amp;C&amp;A</oddHeader>
    <oddFooter>&amp;RStran &amp;P</oddFooter>
  </headerFooter>
  <cellWatches>
    <cellWatch r="G20"/>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FO47"/>
  <sheetViews>
    <sheetView view="pageBreakPreview" topLeftCell="A15" zoomScale="173" zoomScaleNormal="100" zoomScaleSheetLayoutView="173" workbookViewId="0">
      <selection activeCell="G47" sqref="G47"/>
    </sheetView>
  </sheetViews>
  <sheetFormatPr baseColWidth="10" defaultColWidth="8.83203125" defaultRowHeight="13"/>
  <cols>
    <col min="1" max="1" width="3.5" style="24" customWidth="1"/>
    <col min="2" max="2" width="6.5" style="24" customWidth="1"/>
    <col min="3" max="3" width="32.5" customWidth="1"/>
    <col min="4" max="4" width="9.5" style="11" customWidth="1"/>
    <col min="5" max="5" width="7.5" style="5" customWidth="1"/>
    <col min="6" max="6" width="15.1640625" style="3" customWidth="1"/>
    <col min="7" max="7" width="17.5" style="3" customWidth="1"/>
    <col min="11" max="11" width="13.5" customWidth="1"/>
  </cols>
  <sheetData>
    <row r="1" spans="1:7">
      <c r="A1" s="72" t="s">
        <v>12</v>
      </c>
      <c r="B1" s="72"/>
      <c r="C1" s="72" t="s">
        <v>13</v>
      </c>
      <c r="D1" s="2" t="s">
        <v>14</v>
      </c>
      <c r="E1" s="1" t="s">
        <v>15</v>
      </c>
      <c r="F1" s="109" t="s">
        <v>16</v>
      </c>
      <c r="G1" s="2" t="s">
        <v>17</v>
      </c>
    </row>
    <row r="2" spans="1:7" ht="14" thickBot="1">
      <c r="A2" s="73" t="s">
        <v>18</v>
      </c>
      <c r="B2" s="73"/>
      <c r="C2" s="73" t="s">
        <v>19</v>
      </c>
      <c r="D2" s="10" t="s">
        <v>18</v>
      </c>
      <c r="E2" s="9"/>
      <c r="F2" s="110" t="s">
        <v>20</v>
      </c>
      <c r="G2" s="10"/>
    </row>
    <row r="3" spans="1:7" ht="14" thickTop="1">
      <c r="A3" s="60" t="s">
        <v>1</v>
      </c>
      <c r="B3" s="60"/>
      <c r="C3" s="20" t="s">
        <v>2</v>
      </c>
      <c r="D3" s="23"/>
      <c r="E3" s="49"/>
      <c r="F3" s="50"/>
      <c r="G3" s="50"/>
    </row>
    <row r="4" spans="1:7">
      <c r="A4" s="60"/>
      <c r="B4" s="60"/>
      <c r="C4" s="20"/>
      <c r="D4" s="23"/>
      <c r="E4" s="49"/>
      <c r="F4" s="50"/>
      <c r="G4" s="50"/>
    </row>
    <row r="5" spans="1:7">
      <c r="A5" s="75" t="s">
        <v>21</v>
      </c>
      <c r="B5" s="75"/>
      <c r="C5" s="14" t="s">
        <v>22</v>
      </c>
      <c r="D5" s="15"/>
      <c r="E5" s="16"/>
      <c r="F5" s="17"/>
      <c r="G5" s="17"/>
    </row>
    <row r="6" spans="1:7" ht="42">
      <c r="A6" s="60">
        <v>11</v>
      </c>
      <c r="B6" s="60">
        <v>122</v>
      </c>
      <c r="C6" s="32" t="s">
        <v>85</v>
      </c>
      <c r="D6" s="112">
        <v>0.38500000000000001</v>
      </c>
      <c r="E6" s="49" t="s">
        <v>23</v>
      </c>
      <c r="F6" s="111"/>
      <c r="G6" s="111">
        <f>ROUND(D6*F6,2)</f>
        <v>0</v>
      </c>
    </row>
    <row r="7" spans="1:7">
      <c r="A7" s="60"/>
      <c r="B7" s="60"/>
      <c r="C7" s="32"/>
      <c r="D7" s="112"/>
      <c r="E7" s="49"/>
      <c r="F7" s="111"/>
      <c r="G7" s="111"/>
    </row>
    <row r="8" spans="1:7" ht="28">
      <c r="A8" s="60">
        <v>11</v>
      </c>
      <c r="B8" s="60">
        <v>222</v>
      </c>
      <c r="C8" s="32" t="s">
        <v>24</v>
      </c>
      <c r="D8" s="23">
        <v>26</v>
      </c>
      <c r="E8" s="49" t="s">
        <v>25</v>
      </c>
      <c r="F8" s="111"/>
      <c r="G8" s="111">
        <f>ROUND(D8*F8,2)</f>
        <v>0</v>
      </c>
    </row>
    <row r="9" spans="1:7">
      <c r="A9" s="60"/>
      <c r="B9" s="60"/>
      <c r="C9" s="32"/>
      <c r="D9" s="23"/>
      <c r="E9" s="49"/>
      <c r="F9" s="111"/>
      <c r="G9" s="111"/>
    </row>
    <row r="10" spans="1:7" ht="42">
      <c r="A10" s="60">
        <v>11</v>
      </c>
      <c r="B10" s="60">
        <v>323</v>
      </c>
      <c r="C10" s="32" t="s">
        <v>84</v>
      </c>
      <c r="D10" s="23">
        <v>163</v>
      </c>
      <c r="E10" s="49" t="s">
        <v>25</v>
      </c>
      <c r="F10" s="111"/>
      <c r="G10" s="111">
        <f>ROUND(D10*F10,2)</f>
        <v>0</v>
      </c>
    </row>
    <row r="11" spans="1:7">
      <c r="A11" s="60"/>
      <c r="B11" s="60"/>
      <c r="C11" s="32"/>
      <c r="D11" s="23"/>
      <c r="E11" s="49"/>
      <c r="F11" s="111"/>
      <c r="G11" s="111"/>
    </row>
    <row r="12" spans="1:7" ht="28">
      <c r="A12" s="60">
        <v>11</v>
      </c>
      <c r="B12" s="60">
        <v>651</v>
      </c>
      <c r="C12" s="32" t="s">
        <v>102</v>
      </c>
      <c r="D12" s="23">
        <v>1</v>
      </c>
      <c r="E12" s="49" t="s">
        <v>25</v>
      </c>
      <c r="F12" s="111"/>
      <c r="G12" s="111">
        <f>ROUND(D12*F12,2)</f>
        <v>0</v>
      </c>
    </row>
    <row r="13" spans="1:7">
      <c r="A13" s="60"/>
      <c r="B13" s="60"/>
      <c r="C13" s="32"/>
      <c r="D13" s="23"/>
      <c r="E13" s="49"/>
      <c r="F13" s="111"/>
      <c r="G13" s="111"/>
    </row>
    <row r="14" spans="1:7" ht="14">
      <c r="A14" s="77" t="s">
        <v>26</v>
      </c>
      <c r="B14" s="77"/>
      <c r="C14" s="65" t="s">
        <v>27</v>
      </c>
      <c r="D14" s="15"/>
      <c r="E14" s="16"/>
      <c r="F14" s="17"/>
      <c r="G14" s="145"/>
    </row>
    <row r="15" spans="1:7" ht="42">
      <c r="A15" s="60">
        <v>12</v>
      </c>
      <c r="B15" s="60">
        <v>131</v>
      </c>
      <c r="C15" s="32" t="s">
        <v>72</v>
      </c>
      <c r="D15" s="23">
        <v>400</v>
      </c>
      <c r="E15" s="49" t="s">
        <v>50</v>
      </c>
      <c r="F15" s="111"/>
      <c r="G15" s="111">
        <f>ROUND(D15*F15,2)</f>
        <v>0</v>
      </c>
    </row>
    <row r="16" spans="1:7" ht="15">
      <c r="A16" s="60"/>
      <c r="B16" s="60"/>
      <c r="C16" s="106" t="s">
        <v>51</v>
      </c>
      <c r="D16" s="23" t="s">
        <v>51</v>
      </c>
      <c r="E16" s="49" t="s">
        <v>51</v>
      </c>
      <c r="F16" s="50"/>
      <c r="G16" s="111"/>
    </row>
    <row r="17" spans="1:7" ht="42">
      <c r="A17" s="60">
        <v>12</v>
      </c>
      <c r="B17" s="60">
        <v>151</v>
      </c>
      <c r="C17" s="121" t="s">
        <v>66</v>
      </c>
      <c r="D17" s="23">
        <v>10</v>
      </c>
      <c r="E17" s="49" t="s">
        <v>25</v>
      </c>
      <c r="F17" s="111"/>
      <c r="G17" s="111">
        <f>ROUND(D17*F17,2)</f>
        <v>0</v>
      </c>
    </row>
    <row r="18" spans="1:7">
      <c r="A18" s="60"/>
      <c r="B18" s="60"/>
      <c r="C18" s="121"/>
      <c r="D18" s="23"/>
      <c r="E18" s="49"/>
      <c r="F18" s="111"/>
      <c r="G18" s="111"/>
    </row>
    <row r="19" spans="1:7" ht="42">
      <c r="A19" s="60">
        <v>12</v>
      </c>
      <c r="B19" s="60">
        <v>163</v>
      </c>
      <c r="C19" s="32" t="s">
        <v>54</v>
      </c>
      <c r="D19" s="23">
        <v>10</v>
      </c>
      <c r="E19" s="49" t="s">
        <v>25</v>
      </c>
      <c r="F19" s="111"/>
      <c r="G19" s="111">
        <f>ROUND(D19*F19,2)</f>
        <v>0</v>
      </c>
    </row>
    <row r="20" spans="1:7">
      <c r="A20" s="60"/>
      <c r="B20" s="60"/>
      <c r="C20" s="32"/>
      <c r="D20" s="23"/>
      <c r="E20" s="49"/>
      <c r="F20" s="111"/>
      <c r="G20" s="111"/>
    </row>
    <row r="21" spans="1:7" ht="28">
      <c r="A21" s="60">
        <v>12</v>
      </c>
      <c r="B21" s="60" t="s">
        <v>82</v>
      </c>
      <c r="C21" s="32" t="s">
        <v>107</v>
      </c>
      <c r="D21" s="23">
        <v>7</v>
      </c>
      <c r="E21" s="49" t="s">
        <v>73</v>
      </c>
      <c r="F21" s="111"/>
      <c r="G21" s="111">
        <f>ROUND(D21*F21,2)</f>
        <v>0</v>
      </c>
    </row>
    <row r="22" spans="1:7" ht="14">
      <c r="A22" s="60"/>
      <c r="B22" s="60"/>
      <c r="C22" s="106"/>
      <c r="D22" s="23"/>
      <c r="E22" s="49"/>
      <c r="F22" s="137"/>
      <c r="G22" s="111"/>
    </row>
    <row r="23" spans="1:7" ht="42">
      <c r="A23" s="60">
        <v>12</v>
      </c>
      <c r="B23" s="60">
        <v>212</v>
      </c>
      <c r="C23" s="32" t="s">
        <v>104</v>
      </c>
      <c r="D23" s="23">
        <v>4</v>
      </c>
      <c r="E23" s="49" t="s">
        <v>73</v>
      </c>
      <c r="F23" s="137"/>
      <c r="G23" s="111">
        <f>ROUND(D23*F23,2)</f>
        <v>0</v>
      </c>
    </row>
    <row r="24" spans="1:7">
      <c r="A24" s="60"/>
      <c r="B24" s="60"/>
      <c r="C24" s="32"/>
      <c r="D24" s="23"/>
      <c r="E24" s="49"/>
      <c r="F24" s="137"/>
      <c r="G24" s="111"/>
    </row>
    <row r="25" spans="1:7" ht="28">
      <c r="A25" s="60">
        <v>12</v>
      </c>
      <c r="B25" s="60">
        <v>221</v>
      </c>
      <c r="C25" s="32" t="s">
        <v>108</v>
      </c>
      <c r="D25" s="23">
        <v>1</v>
      </c>
      <c r="E25" s="49" t="s">
        <v>73</v>
      </c>
      <c r="F25" s="137"/>
      <c r="G25" s="111">
        <f>ROUND(D25*F25,2)</f>
        <v>0</v>
      </c>
    </row>
    <row r="26" spans="1:7">
      <c r="A26" s="60"/>
      <c r="B26" s="60"/>
      <c r="C26" s="32"/>
      <c r="D26" s="23"/>
      <c r="E26" s="49"/>
      <c r="F26" s="137"/>
      <c r="G26" s="111"/>
    </row>
    <row r="27" spans="1:7" ht="42">
      <c r="A27" s="60">
        <v>12</v>
      </c>
      <c r="B27" s="60">
        <v>223</v>
      </c>
      <c r="C27" s="32" t="s">
        <v>103</v>
      </c>
      <c r="D27" s="23">
        <v>1</v>
      </c>
      <c r="E27" s="49" t="s">
        <v>73</v>
      </c>
      <c r="F27" s="137"/>
      <c r="G27" s="111">
        <f>ROUND(D27*F27,2)</f>
        <v>0</v>
      </c>
    </row>
    <row r="28" spans="1:7">
      <c r="A28" s="60"/>
      <c r="B28" s="60"/>
      <c r="C28" s="32"/>
      <c r="D28" s="23"/>
      <c r="E28" s="49"/>
      <c r="F28" s="137"/>
      <c r="G28" s="111"/>
    </row>
    <row r="29" spans="1:7" ht="28">
      <c r="A29" s="60">
        <v>12</v>
      </c>
      <c r="B29" s="60">
        <v>231</v>
      </c>
      <c r="C29" s="32" t="s">
        <v>106</v>
      </c>
      <c r="D29" s="23">
        <v>224</v>
      </c>
      <c r="E29" s="29" t="s">
        <v>43</v>
      </c>
      <c r="F29" s="111"/>
      <c r="G29" s="111">
        <f>ROUND(D29*F29,2)</f>
        <v>0</v>
      </c>
    </row>
    <row r="30" spans="1:7">
      <c r="A30" s="60"/>
      <c r="B30" s="60"/>
      <c r="C30" s="32"/>
      <c r="D30" s="23"/>
      <c r="E30" s="49"/>
      <c r="F30" s="137"/>
      <c r="G30" s="111"/>
    </row>
    <row r="31" spans="1:7" ht="28">
      <c r="A31" s="60">
        <v>12</v>
      </c>
      <c r="B31" s="60">
        <v>234</v>
      </c>
      <c r="C31" s="32" t="s">
        <v>105</v>
      </c>
      <c r="D31" s="23">
        <v>115</v>
      </c>
      <c r="E31" s="29" t="s">
        <v>43</v>
      </c>
      <c r="F31" s="111"/>
      <c r="G31" s="111">
        <f>ROUND(D31*F31,2)</f>
        <v>0</v>
      </c>
    </row>
    <row r="32" spans="1:7">
      <c r="A32" s="60"/>
      <c r="B32" s="60"/>
      <c r="C32" s="32"/>
      <c r="D32" s="23"/>
      <c r="E32" s="49"/>
      <c r="F32" s="111"/>
      <c r="G32" s="111"/>
    </row>
    <row r="33" spans="1:171" ht="28">
      <c r="A33" s="60">
        <v>12</v>
      </c>
      <c r="B33" s="60" t="s">
        <v>109</v>
      </c>
      <c r="C33" s="32" t="s">
        <v>515</v>
      </c>
      <c r="D33" s="23">
        <v>21</v>
      </c>
      <c r="E33" s="29" t="s">
        <v>43</v>
      </c>
      <c r="F33" s="111"/>
      <c r="G33" s="111">
        <f>ROUND(D33*F33,2)</f>
        <v>0</v>
      </c>
    </row>
    <row r="34" spans="1:171">
      <c r="A34" s="60"/>
      <c r="B34" s="60"/>
      <c r="C34" s="32"/>
      <c r="D34" s="23"/>
      <c r="E34" s="49"/>
      <c r="F34" s="111"/>
      <c r="G34" s="111"/>
    </row>
    <row r="35" spans="1:171" ht="28">
      <c r="A35" s="60">
        <v>12</v>
      </c>
      <c r="B35" s="60">
        <v>323</v>
      </c>
      <c r="C35" s="32" t="s">
        <v>113</v>
      </c>
      <c r="D35" s="23">
        <v>270</v>
      </c>
      <c r="E35" s="49" t="s">
        <v>50</v>
      </c>
      <c r="F35" s="111"/>
      <c r="G35" s="111">
        <f>ROUND(D35*F35,2)</f>
        <v>0</v>
      </c>
    </row>
    <row r="36" spans="1:171">
      <c r="A36" s="60"/>
      <c r="B36" s="60"/>
      <c r="C36" s="32"/>
      <c r="D36" s="23"/>
      <c r="E36" s="49"/>
      <c r="F36" s="111"/>
      <c r="G36" s="111"/>
    </row>
    <row r="37" spans="1:171" ht="28">
      <c r="A37" s="60">
        <v>12</v>
      </c>
      <c r="B37" s="60">
        <v>383</v>
      </c>
      <c r="C37" s="32" t="s">
        <v>83</v>
      </c>
      <c r="D37" s="23">
        <v>13</v>
      </c>
      <c r="E37" s="29" t="s">
        <v>43</v>
      </c>
      <c r="F37" s="111"/>
      <c r="G37" s="111">
        <f>ROUND(D37*F37,2)</f>
        <v>0</v>
      </c>
    </row>
    <row r="38" spans="1:171">
      <c r="A38" s="60"/>
      <c r="B38" s="60"/>
      <c r="C38" s="32"/>
      <c r="D38" s="23"/>
      <c r="E38" s="29"/>
      <c r="F38" s="111"/>
      <c r="G38" s="111"/>
    </row>
    <row r="39" spans="1:171" ht="28">
      <c r="A39" s="60">
        <v>12</v>
      </c>
      <c r="B39" s="60">
        <v>396</v>
      </c>
      <c r="C39" s="32" t="s">
        <v>111</v>
      </c>
      <c r="D39" s="23">
        <v>88</v>
      </c>
      <c r="E39" s="29" t="s">
        <v>43</v>
      </c>
      <c r="F39" s="111"/>
      <c r="G39" s="111">
        <f>ROUND(D39*F39,2)</f>
        <v>0</v>
      </c>
    </row>
    <row r="40" spans="1:171">
      <c r="A40" s="60"/>
      <c r="B40" s="60"/>
      <c r="C40" s="32"/>
      <c r="D40" s="23"/>
      <c r="E40" s="29"/>
      <c r="F40" s="111"/>
      <c r="G40" s="111"/>
    </row>
    <row r="41" spans="1:171" ht="28">
      <c r="A41" s="60">
        <v>12</v>
      </c>
      <c r="B41" s="60">
        <v>431</v>
      </c>
      <c r="C41" s="32" t="s">
        <v>118</v>
      </c>
      <c r="D41" s="23">
        <v>3</v>
      </c>
      <c r="E41" s="49" t="s">
        <v>73</v>
      </c>
      <c r="F41" s="137"/>
      <c r="G41" s="111">
        <f>ROUND(D41*F41,2)</f>
        <v>0</v>
      </c>
    </row>
    <row r="42" spans="1:171">
      <c r="A42" s="60"/>
      <c r="B42" s="60"/>
      <c r="C42" s="32"/>
      <c r="D42" s="23"/>
      <c r="E42" s="49"/>
      <c r="F42" s="111"/>
      <c r="G42" s="111"/>
    </row>
    <row r="43" spans="1:171" ht="14">
      <c r="A43" s="77" t="s">
        <v>52</v>
      </c>
      <c r="B43" s="77"/>
      <c r="C43" s="65" t="s">
        <v>53</v>
      </c>
      <c r="D43" s="15"/>
      <c r="E43" s="16"/>
      <c r="F43" s="17"/>
      <c r="G43" s="145"/>
      <c r="K43" s="474"/>
    </row>
    <row r="44" spans="1:171" s="90" customFormat="1" ht="150" customHeight="1">
      <c r="A44" s="93">
        <v>13</v>
      </c>
      <c r="B44" s="93">
        <v>112</v>
      </c>
      <c r="C44" s="474" t="s">
        <v>559</v>
      </c>
      <c r="D44" s="94">
        <v>1</v>
      </c>
      <c r="E44" s="95" t="s">
        <v>411</v>
      </c>
      <c r="F44" s="111">
        <v>27000</v>
      </c>
      <c r="G44" s="111">
        <f>ROUND(D44*F44,2)</f>
        <v>27000</v>
      </c>
    </row>
    <row r="45" spans="1:171" s="92" customFormat="1" ht="7.5" customHeight="1" thickBot="1">
      <c r="G45" s="91"/>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row>
    <row r="46" spans="1:171" s="90" customFormat="1">
      <c r="G46" s="96"/>
    </row>
    <row r="47" spans="1:171">
      <c r="A47" s="81" t="s">
        <v>1</v>
      </c>
      <c r="B47" s="81"/>
      <c r="C47" s="44" t="s">
        <v>2</v>
      </c>
      <c r="D47" s="45"/>
      <c r="E47" s="46"/>
      <c r="F47" s="47" t="s">
        <v>30</v>
      </c>
      <c r="G47" s="116">
        <f>SUM(G6:G45)</f>
        <v>27000</v>
      </c>
      <c r="H47" s="20"/>
      <c r="I47" s="20"/>
      <c r="J47" s="20"/>
      <c r="K47" s="20"/>
      <c r="L47" s="20"/>
      <c r="M47" s="20"/>
      <c r="N47" s="20"/>
      <c r="O47" s="20"/>
      <c r="P47" s="20"/>
      <c r="Q47" s="20"/>
    </row>
  </sheetData>
  <phoneticPr fontId="0" type="noConversion"/>
  <pageMargins left="0.98425196850393704" right="0.19685039370078741" top="0.78740157480314965" bottom="0.39370078740157483" header="0.39370078740157483" footer="0.19685039370078741"/>
  <pageSetup paperSize="9" scale="94" orientation="portrait" useFirstPageNumber="1" r:id="rId1"/>
  <headerFooter alignWithMargins="0">
    <oddHeader>&amp;C&amp;A</oddHeader>
    <oddFooter>&amp;RStran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I39"/>
  <sheetViews>
    <sheetView view="pageBreakPreview" topLeftCell="A14" zoomScale="147" zoomScaleNormal="100" zoomScaleSheetLayoutView="147" workbookViewId="0">
      <selection activeCell="G33" sqref="G33"/>
    </sheetView>
  </sheetViews>
  <sheetFormatPr baseColWidth="10" defaultColWidth="8.83203125" defaultRowHeight="13"/>
  <cols>
    <col min="1" max="1" width="3.5" style="24" customWidth="1"/>
    <col min="2" max="2" width="6.1640625" style="24" customWidth="1"/>
    <col min="3" max="3" width="32.5" customWidth="1"/>
    <col min="4" max="4" width="10.1640625" style="11" customWidth="1"/>
    <col min="5" max="5" width="6.5" style="3" customWidth="1"/>
    <col min="6" max="6" width="15.5" style="11" customWidth="1"/>
    <col min="7" max="7" width="17.5" style="11" customWidth="1"/>
  </cols>
  <sheetData>
    <row r="1" spans="1:7">
      <c r="A1" s="72" t="s">
        <v>12</v>
      </c>
      <c r="B1" s="72"/>
      <c r="C1" s="72" t="s">
        <v>13</v>
      </c>
      <c r="D1" s="2" t="s">
        <v>14</v>
      </c>
      <c r="E1" s="2" t="s">
        <v>15</v>
      </c>
      <c r="F1" s="2" t="s">
        <v>16</v>
      </c>
      <c r="G1" s="2" t="s">
        <v>17</v>
      </c>
    </row>
    <row r="2" spans="1:7" ht="14" thickBot="1">
      <c r="A2" s="73" t="s">
        <v>18</v>
      </c>
      <c r="B2" s="73"/>
      <c r="C2" s="73" t="s">
        <v>19</v>
      </c>
      <c r="D2" s="10" t="s">
        <v>18</v>
      </c>
      <c r="E2" s="10"/>
      <c r="F2" s="10" t="s">
        <v>20</v>
      </c>
      <c r="G2" s="19"/>
    </row>
    <row r="3" spans="1:7" ht="12.75" customHeight="1" thickTop="1">
      <c r="A3" s="60" t="s">
        <v>3</v>
      </c>
      <c r="B3" s="60"/>
      <c r="C3" s="20" t="s">
        <v>4</v>
      </c>
      <c r="D3" s="23"/>
      <c r="E3" s="29"/>
      <c r="F3" s="23"/>
      <c r="G3" s="23"/>
    </row>
    <row r="4" spans="1:7">
      <c r="A4" s="60"/>
      <c r="B4" s="60"/>
      <c r="C4" s="20"/>
      <c r="D4" s="23"/>
      <c r="E4" s="29"/>
      <c r="F4" s="23"/>
      <c r="G4" s="23"/>
    </row>
    <row r="5" spans="1:7">
      <c r="A5" s="75" t="s">
        <v>31</v>
      </c>
      <c r="B5" s="75"/>
      <c r="C5" s="14" t="s">
        <v>32</v>
      </c>
      <c r="D5" s="15"/>
      <c r="E5" s="18"/>
      <c r="F5" s="15"/>
      <c r="G5" s="15"/>
    </row>
    <row r="6" spans="1:7" ht="28">
      <c r="A6" s="24">
        <v>21</v>
      </c>
      <c r="B6" s="24">
        <v>114</v>
      </c>
      <c r="C6" s="6" t="s">
        <v>55</v>
      </c>
      <c r="D6" s="58">
        <v>718</v>
      </c>
      <c r="E6" s="4" t="s">
        <v>29</v>
      </c>
      <c r="F6" s="111"/>
      <c r="G6" s="111">
        <f>ROUND(D6*F6,2)</f>
        <v>0</v>
      </c>
    </row>
    <row r="7" spans="1:7">
      <c r="C7" s="6"/>
      <c r="D7" s="58"/>
      <c r="E7" s="4"/>
      <c r="G7" s="111"/>
    </row>
    <row r="8" spans="1:7" ht="28">
      <c r="A8" s="74">
        <v>21</v>
      </c>
      <c r="B8" s="74">
        <v>234</v>
      </c>
      <c r="C8" s="6" t="s">
        <v>86</v>
      </c>
      <c r="D8" s="58">
        <v>418</v>
      </c>
      <c r="E8" s="4" t="s">
        <v>29</v>
      </c>
      <c r="F8" s="111"/>
      <c r="G8" s="111">
        <f>ROUND(D8*F8,2)</f>
        <v>0</v>
      </c>
    </row>
    <row r="9" spans="1:7" ht="12.75" customHeight="1">
      <c r="A9" s="74"/>
      <c r="B9" s="74"/>
      <c r="C9" s="32"/>
      <c r="D9" s="108"/>
      <c r="E9" s="4"/>
      <c r="F9" s="111"/>
      <c r="G9" s="111"/>
    </row>
    <row r="10" spans="1:7" ht="64.5" customHeight="1">
      <c r="A10" s="74">
        <v>21</v>
      </c>
      <c r="B10" s="74">
        <v>333</v>
      </c>
      <c r="C10" s="32" t="s">
        <v>119</v>
      </c>
      <c r="D10" s="108">
        <v>312</v>
      </c>
      <c r="E10" s="4" t="s">
        <v>29</v>
      </c>
      <c r="F10" s="111"/>
      <c r="G10" s="111">
        <f>ROUND(D10*F10,2)</f>
        <v>0</v>
      </c>
    </row>
    <row r="11" spans="1:7" ht="12.75" customHeight="1">
      <c r="A11" s="74"/>
      <c r="B11" s="74"/>
      <c r="C11" s="32"/>
      <c r="D11" s="58"/>
      <c r="E11" s="4"/>
      <c r="G11" s="111"/>
    </row>
    <row r="12" spans="1:7" ht="12.75" customHeight="1">
      <c r="A12" s="75" t="s">
        <v>33</v>
      </c>
      <c r="B12" s="75"/>
      <c r="C12" s="14" t="s">
        <v>34</v>
      </c>
      <c r="D12" s="15"/>
      <c r="E12" s="17"/>
      <c r="F12" s="15"/>
      <c r="G12" s="145"/>
    </row>
    <row r="13" spans="1:7" ht="28">
      <c r="A13" s="76">
        <v>22</v>
      </c>
      <c r="B13" s="76">
        <v>113</v>
      </c>
      <c r="C13" s="32" t="s">
        <v>87</v>
      </c>
      <c r="D13" s="100">
        <v>3844</v>
      </c>
      <c r="E13" s="29" t="s">
        <v>28</v>
      </c>
      <c r="F13" s="111"/>
      <c r="G13" s="111">
        <f>ROUND(D13*F13,2)</f>
        <v>0</v>
      </c>
    </row>
    <row r="14" spans="1:7">
      <c r="A14" s="76"/>
      <c r="B14" s="76"/>
      <c r="C14" s="32"/>
      <c r="D14" s="33"/>
      <c r="E14" s="29"/>
      <c r="F14" s="111"/>
      <c r="G14" s="111"/>
    </row>
    <row r="15" spans="1:7">
      <c r="A15" s="77" t="s">
        <v>35</v>
      </c>
      <c r="B15" s="77"/>
      <c r="C15" s="14" t="s">
        <v>36</v>
      </c>
      <c r="D15" s="15"/>
      <c r="E15" s="17"/>
      <c r="F15" s="15"/>
      <c r="G15" s="145"/>
    </row>
    <row r="16" spans="1:7" ht="35" customHeight="1">
      <c r="A16" s="24">
        <v>24</v>
      </c>
      <c r="B16" s="24">
        <v>119</v>
      </c>
      <c r="C16" s="6" t="s">
        <v>554</v>
      </c>
      <c r="D16" s="11">
        <v>15721</v>
      </c>
      <c r="E16" s="4" t="s">
        <v>29</v>
      </c>
      <c r="F16" s="148"/>
      <c r="G16" s="111">
        <f>ROUND(D16*F16,2)</f>
        <v>0</v>
      </c>
    </row>
    <row r="17" spans="1:9">
      <c r="A17" s="60"/>
      <c r="B17" s="60"/>
      <c r="C17" s="20"/>
      <c r="D17" s="23"/>
      <c r="E17" s="50"/>
      <c r="F17" s="23"/>
      <c r="G17" s="111"/>
    </row>
    <row r="18" spans="1:9" ht="41" customHeight="1">
      <c r="A18" s="24">
        <v>24</v>
      </c>
      <c r="B18" s="24">
        <v>215</v>
      </c>
      <c r="C18" s="6" t="s">
        <v>518</v>
      </c>
      <c r="D18" s="149">
        <v>43</v>
      </c>
      <c r="E18" s="4" t="s">
        <v>29</v>
      </c>
      <c r="F18" s="148"/>
      <c r="G18" s="111">
        <f>ROUND(D18*F18,2)</f>
        <v>0</v>
      </c>
    </row>
    <row r="19" spans="1:9">
      <c r="A19" s="60"/>
      <c r="B19" s="60"/>
      <c r="C19" s="20"/>
      <c r="D19" s="23"/>
      <c r="E19" s="50"/>
      <c r="F19" s="23"/>
      <c r="G19" s="111"/>
    </row>
    <row r="20" spans="1:9" ht="42">
      <c r="A20" s="24">
        <v>24</v>
      </c>
      <c r="B20" s="24" t="s">
        <v>115</v>
      </c>
      <c r="C20" s="6" t="s">
        <v>517</v>
      </c>
      <c r="D20" s="11">
        <v>192</v>
      </c>
      <c r="E20" s="4" t="s">
        <v>29</v>
      </c>
      <c r="F20" s="148"/>
      <c r="G20" s="111">
        <f>ROUND(D20*F20,2)</f>
        <v>0</v>
      </c>
    </row>
    <row r="21" spans="1:9">
      <c r="C21" s="6"/>
      <c r="E21" s="4"/>
      <c r="F21" s="148"/>
      <c r="G21" s="148"/>
    </row>
    <row r="22" spans="1:9" ht="45" customHeight="1">
      <c r="A22" s="76">
        <v>24</v>
      </c>
      <c r="B22" s="76">
        <v>484</v>
      </c>
      <c r="C22" s="32" t="s">
        <v>516</v>
      </c>
      <c r="D22" s="94">
        <v>1367</v>
      </c>
      <c r="E22" s="29" t="s">
        <v>29</v>
      </c>
      <c r="F22" s="111"/>
      <c r="G22" s="111">
        <f>ROUND(D22*F22,2)</f>
        <v>0</v>
      </c>
    </row>
    <row r="23" spans="1:9" ht="12.75" customHeight="1">
      <c r="A23" s="76"/>
      <c r="B23" s="76"/>
      <c r="C23" s="32"/>
      <c r="D23" s="94"/>
      <c r="E23" s="29"/>
      <c r="F23" s="111"/>
      <c r="G23" s="111"/>
    </row>
    <row r="24" spans="1:9">
      <c r="A24" s="77" t="s">
        <v>37</v>
      </c>
      <c r="B24" s="77"/>
      <c r="C24" s="14" t="s">
        <v>38</v>
      </c>
      <c r="D24" s="15"/>
      <c r="E24" s="17"/>
      <c r="F24" s="15"/>
      <c r="G24" s="145"/>
    </row>
    <row r="25" spans="1:9" ht="25.5" customHeight="1">
      <c r="A25" s="60">
        <v>25</v>
      </c>
      <c r="B25" s="60">
        <v>121</v>
      </c>
      <c r="C25" s="86" t="s">
        <v>56</v>
      </c>
      <c r="D25" s="23">
        <v>3119</v>
      </c>
      <c r="E25" s="29" t="s">
        <v>28</v>
      </c>
      <c r="F25" s="111"/>
      <c r="G25" s="111">
        <f>ROUND(D25*F25,2)</f>
        <v>0</v>
      </c>
    </row>
    <row r="26" spans="1:9">
      <c r="A26" s="76"/>
      <c r="B26" s="76"/>
      <c r="C26" s="32"/>
      <c r="D26" s="23"/>
      <c r="E26" s="29"/>
      <c r="F26" s="23"/>
      <c r="G26" s="111"/>
    </row>
    <row r="27" spans="1:9" ht="15">
      <c r="A27" s="76">
        <v>25</v>
      </c>
      <c r="B27" s="76">
        <v>151</v>
      </c>
      <c r="C27" s="107" t="s">
        <v>57</v>
      </c>
      <c r="D27" s="23">
        <v>3119</v>
      </c>
      <c r="E27" s="29" t="s">
        <v>28</v>
      </c>
      <c r="F27" s="111"/>
      <c r="G27" s="111">
        <f>ROUND(D27*F27,2)</f>
        <v>0</v>
      </c>
    </row>
    <row r="28" spans="1:9">
      <c r="A28" s="76"/>
      <c r="B28" s="76"/>
      <c r="C28" s="32"/>
      <c r="D28" s="23"/>
      <c r="E28" s="29"/>
      <c r="F28" s="23"/>
      <c r="G28" s="111"/>
    </row>
    <row r="29" spans="1:9">
      <c r="A29" s="77" t="s">
        <v>116</v>
      </c>
      <c r="B29" s="77"/>
      <c r="C29" s="14" t="s">
        <v>117</v>
      </c>
      <c r="D29" s="15"/>
      <c r="E29" s="17"/>
      <c r="F29" s="15"/>
      <c r="G29" s="145"/>
    </row>
    <row r="30" spans="1:9" ht="40.5" customHeight="1">
      <c r="A30" s="60">
        <v>26</v>
      </c>
      <c r="B30" s="60">
        <v>243</v>
      </c>
      <c r="C30" s="86" t="s">
        <v>472</v>
      </c>
      <c r="D30" s="23">
        <v>134</v>
      </c>
      <c r="E30" s="29" t="s">
        <v>29</v>
      </c>
      <c r="F30" s="111"/>
      <c r="G30" s="111">
        <f>ROUND(D30*F30,2)</f>
        <v>0</v>
      </c>
    </row>
    <row r="31" spans="1:9">
      <c r="A31" s="76"/>
      <c r="B31" s="76"/>
      <c r="C31" s="32"/>
      <c r="D31" s="23"/>
      <c r="E31" s="29"/>
      <c r="F31" s="23"/>
      <c r="G31" s="111"/>
    </row>
    <row r="32" spans="1:9" s="89" customFormat="1">
      <c r="A32" s="78"/>
      <c r="B32" s="78"/>
      <c r="C32" s="87"/>
      <c r="D32" s="33"/>
      <c r="E32" s="66"/>
      <c r="F32" s="23"/>
      <c r="G32" s="50"/>
      <c r="I32"/>
    </row>
    <row r="33" spans="1:9" s="61" customFormat="1" ht="14">
      <c r="A33" s="80" t="s">
        <v>3</v>
      </c>
      <c r="B33" s="80"/>
      <c r="C33" s="63" t="s">
        <v>4</v>
      </c>
      <c r="D33" s="45"/>
      <c r="E33" s="48"/>
      <c r="F33" s="64" t="s">
        <v>30</v>
      </c>
      <c r="G33" s="117">
        <f>SUM(G6:G31)</f>
        <v>0</v>
      </c>
      <c r="I33"/>
    </row>
    <row r="34" spans="1:9">
      <c r="I34" s="89"/>
    </row>
    <row r="35" spans="1:9" ht="26.5" customHeight="1">
      <c r="I35" s="89"/>
    </row>
    <row r="36" spans="1:9" ht="18" customHeight="1">
      <c r="I36" s="61"/>
    </row>
    <row r="37" spans="1:9" ht="13.5" customHeight="1"/>
    <row r="38" spans="1:9" ht="13.5" customHeight="1"/>
    <row r="39" spans="1:9" ht="3" customHeight="1"/>
  </sheetData>
  <phoneticPr fontId="0" type="noConversion"/>
  <pageMargins left="0.98425196850393704" right="0.19685039370078741" top="0.78740157480314965" bottom="0.39370078740157483" header="0.39370078740157483" footer="0.19685039370078741"/>
  <pageSetup paperSize="9" scale="94" orientation="portrait" useFirstPageNumber="1" r:id="rId1"/>
  <headerFooter alignWithMargins="0">
    <oddHeader>&amp;C&amp;A</oddHeader>
    <oddFooter>&amp;RStran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A1:AJ35"/>
  <sheetViews>
    <sheetView view="pageBreakPreview" topLeftCell="A11" zoomScale="171" zoomScaleNormal="100" zoomScaleSheetLayoutView="171" workbookViewId="0">
      <selection activeCell="G31" sqref="G31"/>
    </sheetView>
  </sheetViews>
  <sheetFormatPr baseColWidth="10" defaultColWidth="8.83203125" defaultRowHeight="13"/>
  <cols>
    <col min="1" max="1" width="3.5" style="24" customWidth="1"/>
    <col min="2" max="2" width="6.1640625" style="24" customWidth="1"/>
    <col min="3" max="3" width="32.5" customWidth="1"/>
    <col min="4" max="4" width="9" style="13" customWidth="1"/>
    <col min="5" max="5" width="6.5" style="5" customWidth="1"/>
    <col min="6" max="6" width="15.5" style="13" customWidth="1"/>
    <col min="7" max="7" width="17.5" style="13" customWidth="1"/>
  </cols>
  <sheetData>
    <row r="1" spans="1:7" s="26" customFormat="1">
      <c r="A1" s="72" t="s">
        <v>12</v>
      </c>
      <c r="B1" s="72"/>
      <c r="C1" s="72" t="s">
        <v>13</v>
      </c>
      <c r="D1" s="2" t="s">
        <v>14</v>
      </c>
      <c r="E1" s="2" t="s">
        <v>15</v>
      </c>
      <c r="F1" s="2" t="s">
        <v>16</v>
      </c>
      <c r="G1" s="2" t="s">
        <v>17</v>
      </c>
    </row>
    <row r="2" spans="1:7" s="26" customFormat="1" ht="14" thickBot="1">
      <c r="A2" s="73" t="s">
        <v>18</v>
      </c>
      <c r="B2" s="73"/>
      <c r="C2" s="73" t="s">
        <v>19</v>
      </c>
      <c r="D2" s="10" t="s">
        <v>18</v>
      </c>
      <c r="E2" s="10"/>
      <c r="F2" s="10" t="s">
        <v>20</v>
      </c>
      <c r="G2" s="19"/>
    </row>
    <row r="3" spans="1:7" ht="14" thickTop="1">
      <c r="A3" s="60" t="s">
        <v>5</v>
      </c>
      <c r="B3" s="60"/>
      <c r="C3" s="20" t="s">
        <v>6</v>
      </c>
      <c r="D3" s="23"/>
      <c r="E3" s="29"/>
      <c r="F3" s="23"/>
      <c r="G3" s="23"/>
    </row>
    <row r="4" spans="1:7">
      <c r="A4" s="60"/>
      <c r="B4" s="60"/>
      <c r="C4" s="20"/>
      <c r="D4" s="23"/>
      <c r="E4" s="29"/>
      <c r="F4" s="23"/>
      <c r="G4" s="23"/>
    </row>
    <row r="5" spans="1:7">
      <c r="A5" s="75" t="s">
        <v>39</v>
      </c>
      <c r="B5" s="75"/>
      <c r="C5" s="14" t="s">
        <v>40</v>
      </c>
      <c r="D5" s="15"/>
      <c r="E5" s="18"/>
      <c r="F5" s="15"/>
      <c r="G5" s="15"/>
    </row>
    <row r="6" spans="1:7" ht="59" customHeight="1">
      <c r="A6" s="24">
        <v>31</v>
      </c>
      <c r="B6" s="24">
        <v>112</v>
      </c>
      <c r="C6" s="62" t="s">
        <v>553</v>
      </c>
      <c r="D6" s="11">
        <v>11</v>
      </c>
      <c r="E6" s="4" t="s">
        <v>29</v>
      </c>
      <c r="F6" s="111"/>
      <c r="G6" s="111">
        <f>ROUND(D6*F6,2)</f>
        <v>0</v>
      </c>
    </row>
    <row r="7" spans="1:7">
      <c r="C7" s="62"/>
      <c r="D7" s="11"/>
      <c r="E7" s="4"/>
      <c r="F7" s="111"/>
      <c r="G7" s="111"/>
    </row>
    <row r="8" spans="1:7" ht="56">
      <c r="A8" s="24">
        <v>31</v>
      </c>
      <c r="B8" s="24">
        <v>132</v>
      </c>
      <c r="C8" s="62" t="s">
        <v>560</v>
      </c>
      <c r="D8" s="11">
        <v>725</v>
      </c>
      <c r="E8" s="4" t="s">
        <v>29</v>
      </c>
      <c r="F8" s="111"/>
      <c r="G8" s="111">
        <f>ROUND(D8*F8,2)</f>
        <v>0</v>
      </c>
    </row>
    <row r="9" spans="1:7" ht="12.75" customHeight="1">
      <c r="C9" s="62"/>
      <c r="D9" s="11"/>
      <c r="E9" s="4"/>
      <c r="F9" s="111"/>
      <c r="G9" s="111"/>
    </row>
    <row r="10" spans="1:7" ht="39" customHeight="1">
      <c r="A10" s="24">
        <v>31</v>
      </c>
      <c r="B10" s="24">
        <v>546</v>
      </c>
      <c r="C10" s="62" t="s">
        <v>120</v>
      </c>
      <c r="D10" s="11">
        <v>1950</v>
      </c>
      <c r="E10" s="4" t="s">
        <v>28</v>
      </c>
      <c r="F10" s="111"/>
      <c r="G10" s="111">
        <f>ROUND(D10*F10,2)</f>
        <v>0</v>
      </c>
    </row>
    <row r="11" spans="1:7" ht="12.75" customHeight="1">
      <c r="C11" s="62"/>
      <c r="D11" s="11"/>
      <c r="E11" s="4"/>
      <c r="F11" s="111"/>
      <c r="G11" s="111"/>
    </row>
    <row r="12" spans="1:7">
      <c r="A12" s="77" t="s">
        <v>41</v>
      </c>
      <c r="B12" s="77"/>
      <c r="C12" s="14" t="s">
        <v>42</v>
      </c>
      <c r="D12" s="25"/>
      <c r="E12" s="16"/>
      <c r="F12" s="105"/>
      <c r="G12" s="145"/>
    </row>
    <row r="13" spans="1:7" ht="68" customHeight="1">
      <c r="A13" s="24">
        <v>32</v>
      </c>
      <c r="B13" s="24">
        <v>283</v>
      </c>
      <c r="C13" s="150" t="s">
        <v>574</v>
      </c>
      <c r="D13" s="11">
        <v>1950</v>
      </c>
      <c r="E13" s="4" t="s">
        <v>28</v>
      </c>
      <c r="F13" s="148"/>
      <c r="G13" s="111">
        <f>ROUND(D13*F13,2)</f>
        <v>0</v>
      </c>
    </row>
    <row r="14" spans="1:7">
      <c r="A14" s="60"/>
      <c r="B14" s="60"/>
      <c r="C14" s="113"/>
      <c r="D14" s="23"/>
      <c r="E14" s="29"/>
      <c r="F14" s="111"/>
      <c r="G14" s="111"/>
    </row>
    <row r="15" spans="1:7">
      <c r="A15" s="77" t="s">
        <v>80</v>
      </c>
      <c r="B15" s="77"/>
      <c r="C15" s="14" t="s">
        <v>81</v>
      </c>
      <c r="D15" s="25"/>
      <c r="E15" s="16"/>
      <c r="F15" s="105"/>
      <c r="G15" s="103"/>
    </row>
    <row r="16" spans="1:7" ht="64" customHeight="1">
      <c r="A16" s="60">
        <v>34</v>
      </c>
      <c r="B16" s="60">
        <v>311</v>
      </c>
      <c r="C16" s="113" t="s">
        <v>138</v>
      </c>
      <c r="D16" s="147">
        <v>80</v>
      </c>
      <c r="E16" s="29" t="s">
        <v>28</v>
      </c>
      <c r="F16" s="111"/>
      <c r="G16" s="111">
        <f>ROUND(D16*F16,2)</f>
        <v>0</v>
      </c>
    </row>
    <row r="17" spans="1:36" ht="12.75" customHeight="1">
      <c r="A17" s="60"/>
      <c r="B17" s="60"/>
      <c r="C17" s="113"/>
      <c r="D17" s="147"/>
      <c r="E17" s="29"/>
      <c r="F17" s="111"/>
      <c r="G17" s="111"/>
    </row>
    <row r="18" spans="1:36">
      <c r="A18" s="77" t="s">
        <v>74</v>
      </c>
      <c r="B18" s="77"/>
      <c r="C18" s="14" t="s">
        <v>75</v>
      </c>
      <c r="D18" s="25"/>
      <c r="E18" s="16"/>
      <c r="F18" s="139"/>
      <c r="G18" s="145"/>
    </row>
    <row r="19" spans="1:36" ht="38.25" customHeight="1">
      <c r="A19" s="24">
        <v>35</v>
      </c>
      <c r="B19" s="24">
        <v>214</v>
      </c>
      <c r="C19" s="6" t="s">
        <v>121</v>
      </c>
      <c r="D19" s="23">
        <v>499</v>
      </c>
      <c r="E19" s="29" t="s">
        <v>43</v>
      </c>
      <c r="F19" s="140"/>
      <c r="G19" s="111">
        <f>ROUND(D19*F19,2)</f>
        <v>0</v>
      </c>
    </row>
    <row r="20" spans="1:36" ht="12.75" customHeight="1">
      <c r="C20" s="6"/>
      <c r="D20" s="23"/>
      <c r="E20" s="29"/>
      <c r="F20" s="140"/>
      <c r="G20" s="111"/>
    </row>
    <row r="21" spans="1:36" ht="38.25" customHeight="1">
      <c r="A21" s="24">
        <v>35</v>
      </c>
      <c r="B21" s="24">
        <v>235</v>
      </c>
      <c r="C21" s="6" t="s">
        <v>122</v>
      </c>
      <c r="D21" s="23">
        <v>16</v>
      </c>
      <c r="E21" s="29" t="s">
        <v>43</v>
      </c>
      <c r="F21" s="140"/>
      <c r="G21" s="111">
        <f>ROUND(D21*F21,2)</f>
        <v>0</v>
      </c>
    </row>
    <row r="22" spans="1:36" ht="12.75" customHeight="1">
      <c r="C22" s="6"/>
      <c r="D22" s="23"/>
      <c r="E22" s="29"/>
      <c r="F22" s="140"/>
      <c r="G22" s="111"/>
    </row>
    <row r="23" spans="1:36" ht="38.25" customHeight="1">
      <c r="A23" s="24">
        <v>35</v>
      </c>
      <c r="B23" s="24" t="s">
        <v>89</v>
      </c>
      <c r="C23" s="6" t="s">
        <v>90</v>
      </c>
      <c r="D23" s="23">
        <v>98</v>
      </c>
      <c r="E23" s="29" t="s">
        <v>43</v>
      </c>
      <c r="F23" s="140"/>
      <c r="G23" s="111">
        <f>ROUND(D23*F23,2)</f>
        <v>0</v>
      </c>
    </row>
    <row r="24" spans="1:36" ht="12.75" customHeight="1">
      <c r="C24" s="6"/>
      <c r="D24" s="23"/>
      <c r="E24" s="29"/>
      <c r="F24" s="140"/>
      <c r="G24" s="111"/>
    </row>
    <row r="25" spans="1:36" s="59" customFormat="1" ht="14">
      <c r="A25" s="101" t="s">
        <v>44</v>
      </c>
      <c r="B25" s="101"/>
      <c r="C25" s="102" t="s">
        <v>45</v>
      </c>
      <c r="D25" s="103"/>
      <c r="E25" s="104"/>
      <c r="F25" s="103"/>
      <c r="G25" s="145"/>
    </row>
    <row r="26" spans="1:36" s="59" customFormat="1" ht="27" customHeight="1">
      <c r="A26" s="76">
        <v>36</v>
      </c>
      <c r="B26" s="76">
        <v>131</v>
      </c>
      <c r="C26" s="98" t="s">
        <v>562</v>
      </c>
      <c r="D26" s="94">
        <v>46</v>
      </c>
      <c r="E26" s="99" t="s">
        <v>28</v>
      </c>
      <c r="F26" s="111"/>
      <c r="G26" s="111">
        <f>ROUND(D26*F26,2)</f>
        <v>0</v>
      </c>
    </row>
    <row r="27" spans="1:36" s="59" customFormat="1" ht="12.75" customHeight="1">
      <c r="A27" s="76"/>
      <c r="B27" s="76"/>
      <c r="C27" s="98"/>
      <c r="D27" s="94"/>
      <c r="E27" s="99"/>
      <c r="F27" s="111"/>
      <c r="G27" s="111"/>
    </row>
    <row r="28" spans="1:36" s="59" customFormat="1" ht="47" customHeight="1">
      <c r="A28" s="76">
        <v>36</v>
      </c>
      <c r="B28" s="76">
        <v>133</v>
      </c>
      <c r="C28" s="98" t="s">
        <v>561</v>
      </c>
      <c r="D28" s="23">
        <v>283</v>
      </c>
      <c r="E28" s="29" t="s">
        <v>28</v>
      </c>
      <c r="F28" s="111"/>
      <c r="G28" s="111">
        <f>ROUND(D28*F28,2)</f>
        <v>0</v>
      </c>
    </row>
    <row r="29" spans="1:36" s="7" customFormat="1" ht="14" thickBot="1">
      <c r="A29" s="79"/>
      <c r="B29" s="79"/>
      <c r="C29" s="83"/>
      <c r="D29" s="12"/>
      <c r="E29" s="84"/>
      <c r="F29" s="12"/>
      <c r="G29" s="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row>
    <row r="30" spans="1:36" s="20" customFormat="1">
      <c r="A30" s="60"/>
      <c r="B30" s="60"/>
      <c r="C30" s="32"/>
      <c r="D30" s="23"/>
      <c r="E30" s="29"/>
      <c r="F30" s="23"/>
      <c r="G30" s="50"/>
    </row>
    <row r="31" spans="1:36" ht="14.5" customHeight="1">
      <c r="A31" s="80" t="s">
        <v>5</v>
      </c>
      <c r="B31" s="80"/>
      <c r="C31" s="52" t="s">
        <v>6</v>
      </c>
      <c r="D31" s="53"/>
      <c r="E31" s="46"/>
      <c r="F31" s="47" t="s">
        <v>30</v>
      </c>
      <c r="G31" s="117">
        <f>SUM(G6:G29)</f>
        <v>0</v>
      </c>
    </row>
    <row r="32" spans="1:36">
      <c r="A32" s="82"/>
      <c r="B32" s="82"/>
      <c r="G32" s="70"/>
    </row>
    <row r="35" spans="6:6">
      <c r="F35"/>
    </row>
  </sheetData>
  <phoneticPr fontId="0" type="noConversion"/>
  <pageMargins left="0.98425196850393704" right="0.19685039370078741" top="0.78740157480314965" bottom="0.39370078740157483" header="0.39370078740157483" footer="0.19685039370078741"/>
  <pageSetup paperSize="9" scale="86" orientation="portrait" useFirstPageNumber="1" r:id="rId1"/>
  <headerFooter alignWithMargins="0">
    <oddHeader>&amp;C&amp;A</oddHeader>
    <oddFooter>&amp;RStran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1:G46"/>
  <sheetViews>
    <sheetView view="pageBreakPreview" topLeftCell="A15" zoomScale="160" zoomScaleNormal="100" zoomScaleSheetLayoutView="160" workbookViewId="0">
      <selection activeCell="G36" sqref="G36"/>
    </sheetView>
  </sheetViews>
  <sheetFormatPr baseColWidth="10" defaultColWidth="8.83203125" defaultRowHeight="13"/>
  <cols>
    <col min="1" max="1" width="3.5" style="24" customWidth="1"/>
    <col min="2" max="2" width="6.1640625" style="24" customWidth="1"/>
    <col min="3" max="3" width="32.5" customWidth="1"/>
    <col min="4" max="4" width="8.5" style="13" customWidth="1"/>
    <col min="5" max="5" width="6.5" style="26" customWidth="1"/>
    <col min="6" max="6" width="15.5" style="13" customWidth="1"/>
    <col min="7" max="7" width="17.5" style="13" customWidth="1"/>
  </cols>
  <sheetData>
    <row r="1" spans="1:7">
      <c r="A1" s="72" t="s">
        <v>12</v>
      </c>
      <c r="B1" s="72"/>
      <c r="C1" s="72" t="s">
        <v>13</v>
      </c>
      <c r="D1" s="2" t="s">
        <v>14</v>
      </c>
      <c r="E1" s="2" t="s">
        <v>15</v>
      </c>
      <c r="F1" s="2" t="s">
        <v>16</v>
      </c>
      <c r="G1" s="2" t="s">
        <v>17</v>
      </c>
    </row>
    <row r="2" spans="1:7" ht="14" thickBot="1">
      <c r="A2" s="73" t="s">
        <v>18</v>
      </c>
      <c r="B2" s="73"/>
      <c r="C2" s="73" t="s">
        <v>19</v>
      </c>
      <c r="D2" s="10" t="s">
        <v>18</v>
      </c>
      <c r="E2" s="10"/>
      <c r="F2" s="10" t="s">
        <v>20</v>
      </c>
      <c r="G2" s="19"/>
    </row>
    <row r="3" spans="1:7" ht="14" thickTop="1">
      <c r="A3" s="60" t="s">
        <v>7</v>
      </c>
      <c r="B3" s="60"/>
      <c r="C3" s="20" t="s">
        <v>8</v>
      </c>
      <c r="D3" s="23"/>
      <c r="E3" s="29"/>
      <c r="F3" s="23"/>
      <c r="G3" s="23"/>
    </row>
    <row r="4" spans="1:7">
      <c r="A4" s="77" t="s">
        <v>153</v>
      </c>
      <c r="B4" s="77"/>
      <c r="C4" s="14" t="s">
        <v>154</v>
      </c>
      <c r="D4" s="14"/>
      <c r="E4" s="14"/>
      <c r="F4" s="14"/>
      <c r="G4" s="14"/>
    </row>
    <row r="5" spans="1:7" ht="51" customHeight="1">
      <c r="A5" s="24">
        <v>42</v>
      </c>
      <c r="B5" s="24" t="s">
        <v>155</v>
      </c>
      <c r="C5" s="6" t="s">
        <v>156</v>
      </c>
      <c r="D5" s="11">
        <v>92</v>
      </c>
      <c r="E5" s="4" t="s">
        <v>43</v>
      </c>
      <c r="F5" s="148"/>
      <c r="G5" s="148">
        <f>ROUND(D5*F5,2)</f>
        <v>0</v>
      </c>
    </row>
    <row r="6" spans="1:7" ht="12.75" customHeight="1">
      <c r="C6" s="6"/>
      <c r="D6" s="11"/>
      <c r="E6" s="4"/>
      <c r="F6" s="148"/>
      <c r="G6" s="148"/>
    </row>
    <row r="7" spans="1:7" ht="51" customHeight="1">
      <c r="A7" s="24">
        <v>42</v>
      </c>
      <c r="B7" s="24" t="s">
        <v>155</v>
      </c>
      <c r="C7" s="6" t="s">
        <v>157</v>
      </c>
      <c r="D7" s="11">
        <v>162</v>
      </c>
      <c r="E7" s="4" t="s">
        <v>43</v>
      </c>
      <c r="F7" s="148"/>
      <c r="G7" s="148">
        <f>ROUND(D7*F7,2)</f>
        <v>0</v>
      </c>
    </row>
    <row r="8" spans="1:7" ht="12.75" customHeight="1">
      <c r="C8" s="6"/>
      <c r="D8" s="11"/>
      <c r="E8" s="4"/>
      <c r="F8" s="148"/>
      <c r="G8" s="148"/>
    </row>
    <row r="9" spans="1:7" ht="12.75" customHeight="1">
      <c r="A9" s="75" t="s">
        <v>64</v>
      </c>
      <c r="B9" s="75"/>
      <c r="C9" s="14" t="s">
        <v>65</v>
      </c>
      <c r="D9" s="97"/>
      <c r="E9" s="14"/>
      <c r="F9" s="136"/>
      <c r="G9" s="145"/>
    </row>
    <row r="10" spans="1:7" ht="53.5" customHeight="1">
      <c r="A10" s="60">
        <v>43</v>
      </c>
      <c r="B10" s="60">
        <v>252</v>
      </c>
      <c r="C10" s="32" t="s">
        <v>91</v>
      </c>
      <c r="D10" s="94">
        <v>15</v>
      </c>
      <c r="E10" s="29" t="s">
        <v>43</v>
      </c>
      <c r="F10" s="127"/>
      <c r="G10" s="148">
        <f>ROUND(D10*F10,2)</f>
        <v>0</v>
      </c>
    </row>
    <row r="11" spans="1:7" ht="12.75" customHeight="1">
      <c r="A11" s="60"/>
      <c r="B11" s="60"/>
      <c r="C11" s="32"/>
      <c r="D11" s="94"/>
      <c r="E11" s="29"/>
      <c r="F11" s="127"/>
      <c r="G11" s="111"/>
    </row>
    <row r="12" spans="1:7" ht="53.5" customHeight="1">
      <c r="A12" s="60">
        <v>43</v>
      </c>
      <c r="B12" s="60">
        <v>254</v>
      </c>
      <c r="C12" s="32" t="s">
        <v>125</v>
      </c>
      <c r="D12" s="94">
        <v>17</v>
      </c>
      <c r="E12" s="29" t="s">
        <v>43</v>
      </c>
      <c r="F12" s="127"/>
      <c r="G12" s="148">
        <f>ROUND(D12*F12,2)</f>
        <v>0</v>
      </c>
    </row>
    <row r="13" spans="1:7" ht="12.75" customHeight="1">
      <c r="A13" s="60"/>
      <c r="B13" s="60"/>
      <c r="C13" s="32"/>
      <c r="D13" s="94"/>
      <c r="E13" s="29"/>
      <c r="F13" s="127"/>
      <c r="G13" s="111"/>
    </row>
    <row r="14" spans="1:7" ht="66" customHeight="1">
      <c r="A14" s="60">
        <v>43</v>
      </c>
      <c r="B14" s="60">
        <v>255</v>
      </c>
      <c r="C14" s="32" t="s">
        <v>132</v>
      </c>
      <c r="D14" s="94">
        <v>35</v>
      </c>
      <c r="E14" s="29" t="s">
        <v>43</v>
      </c>
      <c r="F14" s="127"/>
      <c r="G14" s="148">
        <f>ROUND(D14*F14,2)</f>
        <v>0</v>
      </c>
    </row>
    <row r="15" spans="1:7" ht="12.75" customHeight="1">
      <c r="A15" s="60"/>
      <c r="B15" s="60"/>
      <c r="C15" s="32"/>
      <c r="D15" s="94"/>
      <c r="E15" s="29"/>
      <c r="F15" s="127"/>
      <c r="G15" s="111"/>
    </row>
    <row r="16" spans="1:7" ht="39.75" customHeight="1">
      <c r="A16" s="60">
        <v>43</v>
      </c>
      <c r="B16" s="60">
        <v>521</v>
      </c>
      <c r="C16" s="32" t="s">
        <v>124</v>
      </c>
      <c r="D16" s="94">
        <v>32</v>
      </c>
      <c r="E16" s="29" t="s">
        <v>43</v>
      </c>
      <c r="F16" s="127"/>
      <c r="G16" s="148">
        <f>ROUND(D16*F16,2)</f>
        <v>0</v>
      </c>
    </row>
    <row r="17" spans="1:7" ht="12.75" customHeight="1">
      <c r="A17" s="60"/>
      <c r="B17" s="60"/>
      <c r="C17" s="32"/>
      <c r="D17" s="94"/>
      <c r="E17" s="29"/>
      <c r="F17" s="127"/>
      <c r="G17" s="111"/>
    </row>
    <row r="18" spans="1:7" ht="39.75" customHeight="1">
      <c r="A18" s="60">
        <v>43</v>
      </c>
      <c r="B18" s="60">
        <v>522</v>
      </c>
      <c r="C18" s="154" t="s">
        <v>131</v>
      </c>
      <c r="D18" s="94">
        <v>35</v>
      </c>
      <c r="E18" s="29" t="s">
        <v>43</v>
      </c>
      <c r="F18" s="127"/>
      <c r="G18" s="148">
        <f>ROUND(D18*F18,2)</f>
        <v>0</v>
      </c>
    </row>
    <row r="19" spans="1:7" ht="12.75" customHeight="1">
      <c r="A19" s="60"/>
      <c r="B19" s="60"/>
      <c r="C19" s="32"/>
      <c r="D19" s="94"/>
      <c r="E19" s="29"/>
      <c r="F19" s="127"/>
      <c r="G19" s="111"/>
    </row>
    <row r="20" spans="1:7">
      <c r="A20" s="75" t="s">
        <v>46</v>
      </c>
      <c r="B20" s="75"/>
      <c r="C20" s="14" t="s">
        <v>47</v>
      </c>
      <c r="D20" s="97"/>
      <c r="E20" s="31"/>
      <c r="F20" s="105"/>
      <c r="G20" s="145"/>
    </row>
    <row r="21" spans="1:7" ht="42">
      <c r="A21" s="24">
        <v>44</v>
      </c>
      <c r="B21" s="24">
        <v>135</v>
      </c>
      <c r="C21" s="6" t="s">
        <v>126</v>
      </c>
      <c r="D21" s="94">
        <v>17</v>
      </c>
      <c r="E21" s="29" t="s">
        <v>25</v>
      </c>
      <c r="F21" s="111"/>
      <c r="G21" s="148">
        <f>ROUND(D21*F21,2)</f>
        <v>0</v>
      </c>
    </row>
    <row r="22" spans="1:7">
      <c r="C22" s="6"/>
      <c r="D22" s="94"/>
      <c r="E22" s="29"/>
      <c r="F22" s="111"/>
      <c r="G22" s="111"/>
    </row>
    <row r="23" spans="1:7" ht="45.75" customHeight="1">
      <c r="A23" s="24">
        <v>44</v>
      </c>
      <c r="B23" s="24">
        <v>145</v>
      </c>
      <c r="C23" s="152" t="s">
        <v>127</v>
      </c>
      <c r="D23" s="94">
        <v>3</v>
      </c>
      <c r="E23" s="29" t="s">
        <v>25</v>
      </c>
      <c r="F23" s="127"/>
      <c r="G23" s="148">
        <f>ROUND(D23*F23,2)</f>
        <v>0</v>
      </c>
    </row>
    <row r="24" spans="1:7" ht="12.75" customHeight="1">
      <c r="C24" s="152"/>
      <c r="D24" s="94"/>
      <c r="E24" s="29"/>
      <c r="F24" s="127"/>
      <c r="G24" s="111"/>
    </row>
    <row r="25" spans="1:7" ht="55" customHeight="1">
      <c r="A25" s="24">
        <v>44</v>
      </c>
      <c r="B25" s="24">
        <v>175</v>
      </c>
      <c r="C25" s="152" t="s">
        <v>133</v>
      </c>
      <c r="D25" s="94">
        <v>1</v>
      </c>
      <c r="E25" s="29" t="s">
        <v>25</v>
      </c>
      <c r="F25" s="127"/>
      <c r="G25" s="148">
        <f>ROUND(D25*F25,2)</f>
        <v>0</v>
      </c>
    </row>
    <row r="26" spans="1:7" ht="12.75" customHeight="1">
      <c r="C26" s="152"/>
      <c r="D26" s="94"/>
      <c r="E26" s="29"/>
      <c r="F26" s="127"/>
      <c r="G26" s="111"/>
    </row>
    <row r="27" spans="1:7" ht="54.75" customHeight="1">
      <c r="A27" s="24">
        <v>44</v>
      </c>
      <c r="B27" s="24">
        <v>917</v>
      </c>
      <c r="C27" s="152" t="s">
        <v>134</v>
      </c>
      <c r="D27" s="94">
        <v>1</v>
      </c>
      <c r="E27" s="29" t="s">
        <v>25</v>
      </c>
      <c r="F27" s="127"/>
      <c r="G27" s="148">
        <f>ROUND(D27*F27,2)</f>
        <v>0</v>
      </c>
    </row>
    <row r="28" spans="1:7">
      <c r="C28" s="6"/>
      <c r="D28" s="94"/>
      <c r="E28" s="29"/>
      <c r="F28" s="111"/>
      <c r="G28" s="111"/>
    </row>
    <row r="29" spans="1:7" ht="37.5" customHeight="1">
      <c r="A29" s="24">
        <v>44</v>
      </c>
      <c r="B29" s="24">
        <v>974</v>
      </c>
      <c r="C29" s="6" t="s">
        <v>128</v>
      </c>
      <c r="D29" s="11">
        <v>17</v>
      </c>
      <c r="E29" s="4" t="s">
        <v>25</v>
      </c>
      <c r="F29" s="148"/>
      <c r="G29" s="148">
        <f>ROUND(D29*F29,2)</f>
        <v>0</v>
      </c>
    </row>
    <row r="30" spans="1:7" ht="12.75" customHeight="1">
      <c r="C30" s="6"/>
      <c r="D30" s="11"/>
      <c r="E30" s="4"/>
      <c r="F30" s="148"/>
      <c r="G30" s="148"/>
    </row>
    <row r="31" spans="1:7" ht="37.5" customHeight="1">
      <c r="A31" s="24">
        <v>44</v>
      </c>
      <c r="B31" s="24">
        <v>975</v>
      </c>
      <c r="C31" s="6" t="s">
        <v>129</v>
      </c>
      <c r="D31" s="11">
        <v>3</v>
      </c>
      <c r="E31" s="4" t="s">
        <v>25</v>
      </c>
      <c r="F31" s="148"/>
      <c r="G31" s="148">
        <f>ROUND(D31*F31,2)</f>
        <v>0</v>
      </c>
    </row>
    <row r="32" spans="1:7" ht="12.75" customHeight="1">
      <c r="C32" s="6"/>
      <c r="D32" s="11"/>
      <c r="E32" s="4"/>
      <c r="F32" s="148"/>
      <c r="G32" s="148"/>
    </row>
    <row r="33" spans="1:7" ht="25.5" customHeight="1" thickBot="1">
      <c r="A33" s="79">
        <v>44</v>
      </c>
      <c r="B33" s="79">
        <v>996</v>
      </c>
      <c r="C33" s="151" t="s">
        <v>130</v>
      </c>
      <c r="D33" s="12">
        <v>5</v>
      </c>
      <c r="E33" s="84" t="s">
        <v>25</v>
      </c>
      <c r="F33" s="153"/>
      <c r="G33" s="153">
        <f>ROUND(D33*F33,2)</f>
        <v>0</v>
      </c>
    </row>
    <row r="34" spans="1:7">
      <c r="C34" s="6"/>
      <c r="D34" s="94"/>
      <c r="E34" s="29"/>
      <c r="F34" s="127"/>
      <c r="G34" s="111"/>
    </row>
    <row r="35" spans="1:7">
      <c r="A35" s="60"/>
      <c r="B35" s="60"/>
      <c r="C35" s="32"/>
      <c r="D35" s="94"/>
      <c r="E35" s="29"/>
      <c r="F35" s="111"/>
      <c r="G35" s="111"/>
    </row>
    <row r="36" spans="1:7" s="71" customFormat="1">
      <c r="A36" s="88" t="s">
        <v>7</v>
      </c>
      <c r="B36" s="88"/>
      <c r="C36" s="67" t="s">
        <v>8</v>
      </c>
      <c r="D36" s="68"/>
      <c r="E36" s="69"/>
      <c r="F36" s="68" t="s">
        <v>30</v>
      </c>
      <c r="G36" s="117">
        <f>SUM(G5:G34)</f>
        <v>0</v>
      </c>
    </row>
    <row r="37" spans="1:7">
      <c r="A37" s="74"/>
      <c r="B37" s="74"/>
      <c r="C37" s="20"/>
      <c r="D37" s="28"/>
      <c r="E37" s="54"/>
      <c r="F37" s="28"/>
      <c r="G37" s="23"/>
    </row>
    <row r="38" spans="1:7">
      <c r="A38" s="74"/>
      <c r="B38" s="74"/>
      <c r="C38" s="20"/>
      <c r="D38" s="28"/>
      <c r="E38" s="54"/>
      <c r="F38" s="28"/>
      <c r="G38" s="23"/>
    </row>
    <row r="39" spans="1:7">
      <c r="A39" s="74"/>
      <c r="B39" s="74"/>
      <c r="C39" s="20"/>
      <c r="D39" s="28"/>
      <c r="E39" s="54"/>
      <c r="F39" s="28"/>
      <c r="G39" s="23"/>
    </row>
    <row r="40" spans="1:7" hidden="1">
      <c r="A40" s="74"/>
      <c r="B40" s="74"/>
      <c r="C40" s="20"/>
      <c r="D40" s="28"/>
      <c r="E40" s="54"/>
      <c r="F40" s="28"/>
      <c r="G40" s="23"/>
    </row>
    <row r="41" spans="1:7" ht="14" hidden="1" thickBot="1">
      <c r="A41" s="79"/>
      <c r="B41" s="79"/>
      <c r="C41" s="7"/>
      <c r="D41" s="21"/>
      <c r="E41" s="30"/>
      <c r="F41" s="21"/>
      <c r="G41" s="21"/>
    </row>
    <row r="42" spans="1:7" hidden="1">
      <c r="A42" s="80" t="s">
        <v>7</v>
      </c>
      <c r="B42" s="80"/>
      <c r="C42" s="52" t="s">
        <v>8</v>
      </c>
      <c r="D42" s="53"/>
      <c r="E42" s="55"/>
      <c r="F42" s="47" t="s">
        <v>30</v>
      </c>
      <c r="G42" s="45"/>
    </row>
    <row r="43" spans="1:7" hidden="1">
      <c r="F43"/>
    </row>
    <row r="44" spans="1:7" hidden="1"/>
    <row r="45" spans="1:7" hidden="1"/>
    <row r="46" spans="1:7" ht="3" customHeight="1"/>
  </sheetData>
  <phoneticPr fontId="0" type="noConversion"/>
  <pageMargins left="1.0236220472440944" right="0.74803149606299213" top="0.78740157480314965" bottom="0.39370078740157483" header="0.39370078740157483" footer="0.19685039370078741"/>
  <pageSetup paperSize="9" scale="82" orientation="portrait" useFirstPageNumber="1" r:id="rId1"/>
  <headerFooter alignWithMargins="0">
    <oddHeader>&amp;C&amp;A</oddHeader>
    <oddFooter>&amp;RStran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dimension ref="A1:G43"/>
  <sheetViews>
    <sheetView tabSelected="1" view="pageBreakPreview" topLeftCell="A27" zoomScale="161" zoomScaleNormal="100" zoomScaleSheetLayoutView="161" workbookViewId="0">
      <selection activeCell="D35" sqref="D35"/>
    </sheetView>
  </sheetViews>
  <sheetFormatPr baseColWidth="10" defaultColWidth="8.83203125" defaultRowHeight="13"/>
  <cols>
    <col min="1" max="1" width="3.5" customWidth="1"/>
    <col min="2" max="2" width="6.1640625" customWidth="1"/>
    <col min="3" max="3" width="32.5" customWidth="1"/>
    <col min="4" max="4" width="8" customWidth="1"/>
    <col min="5" max="5" width="6.5" customWidth="1"/>
    <col min="6" max="6" width="15.5" customWidth="1"/>
    <col min="7" max="7" width="17.5" customWidth="1"/>
  </cols>
  <sheetData>
    <row r="1" spans="1:7">
      <c r="A1" s="72" t="s">
        <v>12</v>
      </c>
      <c r="B1" s="72"/>
      <c r="C1" s="1" t="s">
        <v>13</v>
      </c>
      <c r="D1" s="1" t="s">
        <v>14</v>
      </c>
      <c r="E1" s="1" t="s">
        <v>15</v>
      </c>
      <c r="F1" s="2" t="s">
        <v>16</v>
      </c>
      <c r="G1" s="1" t="s">
        <v>17</v>
      </c>
    </row>
    <row r="2" spans="1:7" ht="14" thickBot="1">
      <c r="A2" s="73" t="s">
        <v>18</v>
      </c>
      <c r="B2" s="73"/>
      <c r="C2" s="9" t="s">
        <v>19</v>
      </c>
      <c r="D2" s="9" t="s">
        <v>18</v>
      </c>
      <c r="E2" s="9"/>
      <c r="F2" s="10" t="s">
        <v>20</v>
      </c>
      <c r="G2" s="27"/>
    </row>
    <row r="3" spans="1:7" ht="14" thickTop="1">
      <c r="A3" s="122" t="s">
        <v>60</v>
      </c>
      <c r="B3" s="122"/>
      <c r="C3" s="123" t="s">
        <v>61</v>
      </c>
      <c r="D3" s="90"/>
      <c r="E3" s="95"/>
      <c r="F3" s="124"/>
      <c r="G3" s="90"/>
    </row>
    <row r="4" spans="1:7">
      <c r="A4" s="125" t="s">
        <v>77</v>
      </c>
      <c r="B4" s="125"/>
      <c r="C4" s="97" t="s">
        <v>78</v>
      </c>
      <c r="D4" s="97"/>
      <c r="E4" s="126"/>
      <c r="F4" s="141"/>
      <c r="G4" s="141"/>
    </row>
    <row r="5" spans="1:7" ht="38.25" customHeight="1">
      <c r="A5" s="142">
        <v>61</v>
      </c>
      <c r="B5" s="142">
        <v>122</v>
      </c>
      <c r="C5" s="143" t="s">
        <v>79</v>
      </c>
      <c r="D5" s="144">
        <v>27</v>
      </c>
      <c r="E5" s="99" t="s">
        <v>25</v>
      </c>
      <c r="F5" s="111"/>
      <c r="G5" s="111">
        <f>ROUND(D5*F5,2)</f>
        <v>0</v>
      </c>
    </row>
    <row r="6" spans="1:7" ht="12.75" customHeight="1">
      <c r="A6" s="142"/>
      <c r="B6" s="142"/>
      <c r="C6" s="98"/>
      <c r="D6" s="144"/>
      <c r="E6" s="99"/>
      <c r="F6" s="111"/>
      <c r="G6" s="111"/>
    </row>
    <row r="7" spans="1:7" ht="54.75" customHeight="1">
      <c r="A7" s="142">
        <v>61</v>
      </c>
      <c r="B7" s="142" t="s">
        <v>474</v>
      </c>
      <c r="C7" s="98" t="s">
        <v>475</v>
      </c>
      <c r="D7" s="144">
        <v>3</v>
      </c>
      <c r="E7" s="99" t="s">
        <v>25</v>
      </c>
      <c r="F7" s="111"/>
      <c r="G7" s="111">
        <f>ROUND(D7*F7,2)</f>
        <v>0</v>
      </c>
    </row>
    <row r="8" spans="1:7" ht="12.75" customHeight="1">
      <c r="A8" s="142"/>
      <c r="B8" s="142"/>
      <c r="C8" s="98"/>
      <c r="D8" s="144"/>
      <c r="E8" s="99"/>
      <c r="F8" s="111"/>
      <c r="G8" s="111"/>
    </row>
    <row r="9" spans="1:7" ht="49.5" customHeight="1">
      <c r="A9" s="142">
        <v>61</v>
      </c>
      <c r="B9" s="142" t="s">
        <v>96</v>
      </c>
      <c r="C9" s="128" t="s">
        <v>97</v>
      </c>
      <c r="D9" s="144">
        <v>3</v>
      </c>
      <c r="E9" s="99" t="s">
        <v>25</v>
      </c>
      <c r="F9" s="111"/>
      <c r="G9" s="111">
        <f>ROUND(D9*F9,2)</f>
        <v>0</v>
      </c>
    </row>
    <row r="10" spans="1:7" ht="12.75" customHeight="1">
      <c r="A10" s="142"/>
      <c r="B10" s="142"/>
      <c r="C10" s="128"/>
      <c r="D10" s="144"/>
      <c r="E10" s="99"/>
      <c r="F10" s="111"/>
      <c r="G10" s="111"/>
    </row>
    <row r="11" spans="1:7" ht="51" customHeight="1">
      <c r="A11" s="142">
        <v>61</v>
      </c>
      <c r="B11" s="142">
        <v>217</v>
      </c>
      <c r="C11" s="98" t="s">
        <v>98</v>
      </c>
      <c r="D11" s="144">
        <v>3</v>
      </c>
      <c r="E11" s="99" t="s">
        <v>25</v>
      </c>
      <c r="F11" s="111"/>
      <c r="G11" s="111">
        <f>ROUND(D11*F11,2)</f>
        <v>0</v>
      </c>
    </row>
    <row r="12" spans="1:7" ht="12.75" customHeight="1">
      <c r="A12" s="142"/>
      <c r="B12" s="142"/>
      <c r="C12" s="98"/>
      <c r="D12" s="144"/>
      <c r="E12" s="99"/>
      <c r="F12" s="111"/>
      <c r="G12" s="111"/>
    </row>
    <row r="13" spans="1:7" ht="51" customHeight="1">
      <c r="A13" s="142">
        <v>61</v>
      </c>
      <c r="B13" s="142" t="s">
        <v>92</v>
      </c>
      <c r="C13" s="98" t="s">
        <v>99</v>
      </c>
      <c r="D13" s="144">
        <v>18</v>
      </c>
      <c r="E13" s="99" t="s">
        <v>25</v>
      </c>
      <c r="F13" s="111"/>
      <c r="G13" s="111">
        <f>ROUND(D13*F13,2)</f>
        <v>0</v>
      </c>
    </row>
    <row r="14" spans="1:7" ht="12.75" customHeight="1">
      <c r="A14" s="142"/>
      <c r="B14" s="142"/>
      <c r="C14" s="98"/>
      <c r="D14" s="144"/>
      <c r="E14" s="99"/>
      <c r="F14" s="111"/>
      <c r="G14" s="111"/>
    </row>
    <row r="15" spans="1:7" ht="69.75" customHeight="1">
      <c r="A15" s="142">
        <v>61</v>
      </c>
      <c r="B15" s="142">
        <v>452</v>
      </c>
      <c r="C15" s="98" t="s">
        <v>160</v>
      </c>
      <c r="D15" s="144">
        <v>3</v>
      </c>
      <c r="E15" s="99" t="s">
        <v>25</v>
      </c>
      <c r="F15" s="111"/>
      <c r="G15" s="111">
        <f>ROUND(D15*F15,2)</f>
        <v>0</v>
      </c>
    </row>
    <row r="16" spans="1:7" ht="12.75" customHeight="1">
      <c r="A16" s="142"/>
      <c r="B16" s="142"/>
      <c r="C16" s="98"/>
      <c r="D16" s="144"/>
      <c r="E16" s="99"/>
      <c r="F16" s="111"/>
      <c r="G16" s="111"/>
    </row>
    <row r="17" spans="1:7" ht="71" customHeight="1">
      <c r="A17" s="142">
        <v>61</v>
      </c>
      <c r="B17" s="142">
        <v>652</v>
      </c>
      <c r="C17" s="128" t="s">
        <v>477</v>
      </c>
      <c r="D17" s="144">
        <v>1</v>
      </c>
      <c r="E17" s="99" t="s">
        <v>25</v>
      </c>
      <c r="F17" s="111"/>
      <c r="G17" s="111">
        <f>ROUND(D17*F17,2)</f>
        <v>0</v>
      </c>
    </row>
    <row r="18" spans="1:7" ht="12.75" customHeight="1">
      <c r="A18" s="142"/>
      <c r="B18" s="142"/>
      <c r="C18" s="128"/>
      <c r="D18" s="144"/>
      <c r="E18" s="99"/>
      <c r="F18" s="111"/>
      <c r="G18" s="111"/>
    </row>
    <row r="19" spans="1:7" ht="68.25" customHeight="1">
      <c r="A19" s="142">
        <v>61</v>
      </c>
      <c r="B19" s="142" t="s">
        <v>480</v>
      </c>
      <c r="C19" s="128" t="s">
        <v>481</v>
      </c>
      <c r="D19" s="144">
        <v>9</v>
      </c>
      <c r="E19" s="99" t="s">
        <v>25</v>
      </c>
      <c r="F19" s="111"/>
      <c r="G19" s="111">
        <f>ROUND(D19*F19,2)</f>
        <v>0</v>
      </c>
    </row>
    <row r="20" spans="1:7" ht="12.75" customHeight="1">
      <c r="A20" s="142"/>
      <c r="B20" s="142"/>
      <c r="C20" s="128"/>
      <c r="D20" s="144"/>
      <c r="E20" s="99"/>
      <c r="F20" s="111"/>
      <c r="G20" s="111"/>
    </row>
    <row r="21" spans="1:7" ht="69" customHeight="1">
      <c r="A21" s="142">
        <v>61</v>
      </c>
      <c r="B21" s="142" t="s">
        <v>482</v>
      </c>
      <c r="C21" s="128" t="s">
        <v>161</v>
      </c>
      <c r="D21" s="144">
        <v>3</v>
      </c>
      <c r="E21" s="99" t="s">
        <v>25</v>
      </c>
      <c r="F21" s="111"/>
      <c r="G21" s="111">
        <f>ROUND(D21*F21,2)</f>
        <v>0</v>
      </c>
    </row>
    <row r="22" spans="1:7" ht="12.75" customHeight="1">
      <c r="A22" s="142"/>
      <c r="B22" s="142"/>
      <c r="C22" s="128"/>
      <c r="D22" s="144"/>
      <c r="E22" s="99"/>
      <c r="F22" s="111"/>
      <c r="G22" s="111"/>
    </row>
    <row r="23" spans="1:7" ht="53.25" customHeight="1">
      <c r="A23" s="142">
        <v>61</v>
      </c>
      <c r="B23" s="142">
        <v>728</v>
      </c>
      <c r="C23" s="128" t="s">
        <v>162</v>
      </c>
      <c r="D23" s="144">
        <v>3</v>
      </c>
      <c r="E23" s="99" t="s">
        <v>25</v>
      </c>
      <c r="F23" s="127"/>
      <c r="G23" s="111">
        <f>ROUND(D23*F23,2)</f>
        <v>0</v>
      </c>
    </row>
    <row r="24" spans="1:7">
      <c r="A24" s="122"/>
      <c r="B24" s="122"/>
      <c r="C24" s="123"/>
      <c r="D24" s="90"/>
      <c r="E24" s="95"/>
      <c r="F24" s="124"/>
      <c r="G24" s="111"/>
    </row>
    <row r="25" spans="1:7" ht="12.75" customHeight="1">
      <c r="A25" s="125" t="s">
        <v>62</v>
      </c>
      <c r="B25" s="125"/>
      <c r="C25" s="97" t="s">
        <v>63</v>
      </c>
      <c r="D25" s="97"/>
      <c r="E25" s="126"/>
      <c r="F25" s="129"/>
      <c r="G25" s="145"/>
    </row>
    <row r="26" spans="1:7" ht="77.25" customHeight="1">
      <c r="A26" s="76">
        <v>62</v>
      </c>
      <c r="B26" s="76">
        <v>123</v>
      </c>
      <c r="C26" s="128" t="s">
        <v>93</v>
      </c>
      <c r="D26" s="157">
        <v>225</v>
      </c>
      <c r="E26" s="29" t="s">
        <v>43</v>
      </c>
      <c r="F26" s="127"/>
      <c r="G26" s="111">
        <f>ROUND(D26*F26,2)</f>
        <v>0</v>
      </c>
    </row>
    <row r="27" spans="1:7" ht="12.75" customHeight="1">
      <c r="A27" s="76"/>
      <c r="B27" s="76"/>
      <c r="C27" s="128"/>
      <c r="D27" s="94"/>
      <c r="E27" s="29"/>
      <c r="F27" s="127"/>
      <c r="G27" s="111"/>
    </row>
    <row r="28" spans="1:7" ht="80.25" customHeight="1">
      <c r="A28" s="76">
        <v>62</v>
      </c>
      <c r="B28" s="76">
        <v>168</v>
      </c>
      <c r="C28" s="128" t="s">
        <v>136</v>
      </c>
      <c r="D28" s="157">
        <v>6</v>
      </c>
      <c r="E28" s="29" t="s">
        <v>28</v>
      </c>
      <c r="F28" s="127"/>
      <c r="G28" s="111">
        <f>ROUND(D28*F28,2)</f>
        <v>0</v>
      </c>
    </row>
    <row r="29" spans="1:7" ht="12.75" customHeight="1">
      <c r="A29" s="76"/>
      <c r="B29" s="76"/>
      <c r="C29" s="128"/>
      <c r="D29" s="155"/>
      <c r="E29" s="29"/>
      <c r="F29" s="127"/>
      <c r="G29" s="111"/>
    </row>
    <row r="30" spans="1:7" ht="81" customHeight="1">
      <c r="A30" s="76">
        <v>62</v>
      </c>
      <c r="B30" s="76" t="s">
        <v>101</v>
      </c>
      <c r="C30" s="128" t="s">
        <v>95</v>
      </c>
      <c r="D30" s="157">
        <v>5.12</v>
      </c>
      <c r="E30" s="29" t="s">
        <v>28</v>
      </c>
      <c r="F30" s="127"/>
      <c r="G30" s="111">
        <f>ROUND(D30*F30,2)</f>
        <v>0</v>
      </c>
    </row>
    <row r="31" spans="1:7" ht="12.75" customHeight="1">
      <c r="A31" s="76"/>
      <c r="B31" s="76"/>
      <c r="C31" s="128"/>
      <c r="D31" s="94"/>
      <c r="E31" s="29"/>
      <c r="F31" s="127"/>
      <c r="G31" s="111"/>
    </row>
    <row r="32" spans="1:7" ht="40.5" customHeight="1">
      <c r="A32" s="76">
        <v>62</v>
      </c>
      <c r="B32" s="76">
        <v>253</v>
      </c>
      <c r="C32" s="128" t="s">
        <v>94</v>
      </c>
      <c r="D32" s="94">
        <v>17</v>
      </c>
      <c r="E32" s="29" t="s">
        <v>43</v>
      </c>
      <c r="F32" s="127"/>
      <c r="G32" s="111">
        <f>ROUND(D32*F32,2)</f>
        <v>0</v>
      </c>
    </row>
    <row r="33" spans="1:7" ht="12.75" customHeight="1">
      <c r="A33" s="76"/>
      <c r="B33" s="76"/>
      <c r="C33" s="128"/>
      <c r="D33" s="94"/>
      <c r="E33" s="29"/>
      <c r="F33" s="127"/>
      <c r="G33" s="127"/>
    </row>
    <row r="34" spans="1:7" ht="12.75" customHeight="1">
      <c r="A34" s="77" t="s">
        <v>142</v>
      </c>
      <c r="B34" s="77"/>
      <c r="C34" s="14" t="s">
        <v>143</v>
      </c>
      <c r="D34" s="25"/>
      <c r="E34" s="14"/>
      <c r="F34" s="25"/>
      <c r="G34" s="25"/>
    </row>
    <row r="35" spans="1:7" ht="40.5" customHeight="1">
      <c r="A35" s="24">
        <v>64</v>
      </c>
      <c r="B35" s="24" t="s">
        <v>144</v>
      </c>
      <c r="C35" s="160" t="s">
        <v>145</v>
      </c>
      <c r="D35" s="525">
        <v>12</v>
      </c>
      <c r="E35" s="5" t="s">
        <v>43</v>
      </c>
      <c r="F35" s="148"/>
      <c r="G35" s="111">
        <f>ROUND(D35*F35,2)</f>
        <v>0</v>
      </c>
    </row>
    <row r="36" spans="1:7">
      <c r="A36" s="24"/>
      <c r="B36" s="24"/>
      <c r="C36" s="160"/>
      <c r="D36" s="11"/>
      <c r="E36" s="5"/>
      <c r="F36" s="148"/>
      <c r="G36" s="148"/>
    </row>
    <row r="37" spans="1:7" ht="39" customHeight="1">
      <c r="A37" s="24">
        <v>64</v>
      </c>
      <c r="B37" s="24" t="s">
        <v>146</v>
      </c>
      <c r="C37" s="160" t="s">
        <v>147</v>
      </c>
      <c r="D37" s="11">
        <v>5</v>
      </c>
      <c r="E37" s="5" t="s">
        <v>25</v>
      </c>
      <c r="F37" s="148"/>
      <c r="G37" s="111">
        <f>ROUND(D37*F37,2)</f>
        <v>0</v>
      </c>
    </row>
    <row r="38" spans="1:7">
      <c r="A38" s="24"/>
      <c r="B38" s="24"/>
      <c r="C38" s="160"/>
      <c r="D38" s="11"/>
      <c r="E38" s="5"/>
      <c r="F38" s="148"/>
      <c r="G38" s="148"/>
    </row>
    <row r="39" spans="1:7" ht="42" customHeight="1">
      <c r="A39" s="60">
        <v>64</v>
      </c>
      <c r="B39" s="60" t="s">
        <v>148</v>
      </c>
      <c r="C39" s="159" t="s">
        <v>149</v>
      </c>
      <c r="D39" s="23">
        <v>2</v>
      </c>
      <c r="E39" s="49" t="s">
        <v>25</v>
      </c>
      <c r="F39" s="162"/>
      <c r="G39" s="111">
        <f>ROUND(D39*F39,2)</f>
        <v>0</v>
      </c>
    </row>
    <row r="40" spans="1:7" ht="12.75" customHeight="1">
      <c r="A40" s="60"/>
      <c r="B40" s="60"/>
      <c r="C40" s="159"/>
      <c r="D40" s="23"/>
      <c r="E40" s="49"/>
      <c r="F40" s="162"/>
      <c r="G40" s="162"/>
    </row>
    <row r="41" spans="1:7" ht="44" customHeight="1" thickBot="1">
      <c r="A41" s="79">
        <v>64</v>
      </c>
      <c r="B41" s="79" t="s">
        <v>150</v>
      </c>
      <c r="C41" s="83" t="s">
        <v>151</v>
      </c>
      <c r="D41" s="12">
        <v>414</v>
      </c>
      <c r="E41" s="161" t="s">
        <v>152</v>
      </c>
      <c r="F41" s="163"/>
      <c r="G41" s="146">
        <f>ROUND(D41*F41,2)</f>
        <v>0</v>
      </c>
    </row>
    <row r="42" spans="1:7" ht="12.75" customHeight="1">
      <c r="A42" s="76"/>
      <c r="B42" s="76"/>
      <c r="C42" s="128"/>
      <c r="D42" s="94"/>
      <c r="E42" s="29"/>
      <c r="F42" s="127"/>
      <c r="G42" s="127"/>
    </row>
    <row r="43" spans="1:7">
      <c r="A43" s="130" t="s">
        <v>60</v>
      </c>
      <c r="B43" s="130"/>
      <c r="C43" s="131" t="s">
        <v>61</v>
      </c>
      <c r="D43" s="132"/>
      <c r="E43" s="133"/>
      <c r="F43" s="134" t="s">
        <v>30</v>
      </c>
      <c r="G43" s="135">
        <f>SUM(G4:G41)</f>
        <v>0</v>
      </c>
    </row>
  </sheetData>
  <phoneticPr fontId="0" type="noConversion"/>
  <pageMargins left="1.0236220472440944" right="0.74803149606299213" top="0.78740157480314965" bottom="0.39370078740157483" header="0.39370078740157483" footer="0.19685039370078741"/>
  <pageSetup paperSize="9" scale="93" orientation="portrait" r:id="rId1"/>
  <headerFooter alignWithMargins="0">
    <oddHeader>&amp;C&amp;A</oddHeader>
    <oddFooter>&amp;RStran &amp;P</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BL14"/>
  <sheetViews>
    <sheetView view="pageBreakPreview" topLeftCell="B1" zoomScale="223" zoomScaleNormal="100" zoomScaleSheetLayoutView="223" workbookViewId="0">
      <selection activeCell="F8" sqref="F8"/>
    </sheetView>
  </sheetViews>
  <sheetFormatPr baseColWidth="10" defaultColWidth="8.83203125" defaultRowHeight="13"/>
  <cols>
    <col min="1" max="1" width="3.5" customWidth="1"/>
    <col min="2" max="2" width="6.1640625" customWidth="1"/>
    <col min="3" max="3" width="32.5" customWidth="1"/>
    <col min="4" max="4" width="8" customWidth="1"/>
    <col min="5" max="5" width="6.5" customWidth="1"/>
    <col min="6" max="6" width="15.5" customWidth="1"/>
    <col min="7" max="7" width="17.5" customWidth="1"/>
  </cols>
  <sheetData>
    <row r="1" spans="1:64">
      <c r="A1" s="72" t="s">
        <v>12</v>
      </c>
      <c r="B1" s="72"/>
      <c r="C1" s="72" t="s">
        <v>13</v>
      </c>
      <c r="D1" s="1" t="s">
        <v>14</v>
      </c>
      <c r="E1" s="1" t="s">
        <v>15</v>
      </c>
      <c r="F1" s="1" t="s">
        <v>16</v>
      </c>
      <c r="G1" s="1" t="s">
        <v>17</v>
      </c>
    </row>
    <row r="2" spans="1:64" ht="14" thickBot="1">
      <c r="A2" s="73" t="s">
        <v>18</v>
      </c>
      <c r="B2" s="73"/>
      <c r="C2" s="73" t="s">
        <v>19</v>
      </c>
      <c r="D2" s="9" t="s">
        <v>18</v>
      </c>
      <c r="E2" s="9"/>
      <c r="F2" s="9" t="s">
        <v>20</v>
      </c>
      <c r="G2" s="27"/>
    </row>
    <row r="3" spans="1:64" ht="14" thickTop="1">
      <c r="A3" s="20" t="s">
        <v>9</v>
      </c>
      <c r="B3" s="20"/>
      <c r="C3" s="22" t="s">
        <v>10</v>
      </c>
      <c r="D3" s="20"/>
      <c r="E3" s="20"/>
      <c r="F3" s="20"/>
      <c r="G3" s="20"/>
    </row>
    <row r="4" spans="1:64">
      <c r="A4" s="14" t="s">
        <v>58</v>
      </c>
      <c r="B4" s="14"/>
      <c r="C4" s="14" t="s">
        <v>48</v>
      </c>
      <c r="D4" s="14"/>
      <c r="E4" s="14"/>
      <c r="F4" s="14"/>
      <c r="G4" s="57"/>
    </row>
    <row r="5" spans="1:64" ht="55" customHeight="1">
      <c r="A5" s="60">
        <v>79</v>
      </c>
      <c r="B5" s="60">
        <v>311</v>
      </c>
      <c r="C5" s="457" t="s">
        <v>547</v>
      </c>
      <c r="D5" s="23">
        <v>100</v>
      </c>
      <c r="E5" s="29" t="s">
        <v>49</v>
      </c>
      <c r="F5" s="111">
        <v>65</v>
      </c>
      <c r="G5" s="111">
        <f>ROUND(D5*F5,2)</f>
        <v>6500</v>
      </c>
    </row>
    <row r="6" spans="1:64">
      <c r="A6" s="60"/>
      <c r="B6" s="60"/>
      <c r="C6" s="32"/>
      <c r="D6" s="23"/>
      <c r="E6" s="29"/>
      <c r="F6" s="111"/>
      <c r="G6" s="111"/>
    </row>
    <row r="7" spans="1:64" ht="54" customHeight="1">
      <c r="A7" s="60">
        <v>79</v>
      </c>
      <c r="B7" s="60">
        <v>351</v>
      </c>
      <c r="C7" s="457" t="s">
        <v>548</v>
      </c>
      <c r="D7" s="23">
        <v>25</v>
      </c>
      <c r="E7" s="29" t="s">
        <v>49</v>
      </c>
      <c r="F7" s="111">
        <v>65</v>
      </c>
      <c r="G7" s="111">
        <f>ROUND(D7*F7,2)</f>
        <v>1625</v>
      </c>
    </row>
    <row r="8" spans="1:64">
      <c r="A8" s="60"/>
      <c r="B8" s="60"/>
      <c r="C8" s="32"/>
      <c r="D8" s="23"/>
      <c r="E8" s="29"/>
      <c r="F8" s="33"/>
      <c r="G8" s="111"/>
    </row>
    <row r="9" spans="1:64" ht="102" customHeight="1">
      <c r="A9" s="60">
        <v>79</v>
      </c>
      <c r="B9" s="60">
        <v>514</v>
      </c>
      <c r="C9" s="32" t="s">
        <v>556</v>
      </c>
      <c r="D9" s="23">
        <v>1</v>
      </c>
      <c r="E9" s="29" t="s">
        <v>25</v>
      </c>
      <c r="F9" s="111"/>
      <c r="G9" s="111">
        <f>ROUND(D9*F9,2)</f>
        <v>0</v>
      </c>
    </row>
    <row r="10" spans="1:64" s="7" customFormat="1" ht="14.25" customHeight="1" thickBot="1">
      <c r="A10" s="79"/>
      <c r="B10" s="79"/>
      <c r="C10" s="83"/>
      <c r="D10" s="12"/>
      <c r="E10" s="84"/>
      <c r="F10" s="85"/>
      <c r="G10" s="8"/>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row>
    <row r="11" spans="1:64" s="20" customFormat="1" ht="14.25" customHeight="1">
      <c r="A11" s="60"/>
      <c r="B11" s="60"/>
      <c r="C11" s="32"/>
      <c r="D11" s="23"/>
      <c r="E11" s="29"/>
      <c r="F11" s="33"/>
      <c r="G11" s="50"/>
    </row>
    <row r="12" spans="1:64" s="20" customFormat="1">
      <c r="A12" s="52" t="s">
        <v>9</v>
      </c>
      <c r="B12" s="52"/>
      <c r="C12" s="51" t="s">
        <v>10</v>
      </c>
      <c r="D12" s="44"/>
      <c r="E12" s="44"/>
      <c r="F12" s="47" t="s">
        <v>30</v>
      </c>
      <c r="G12" s="117">
        <f>SUM(G5:G11)</f>
        <v>8125</v>
      </c>
    </row>
    <row r="13" spans="1:64" s="20" customFormat="1"/>
    <row r="14" spans="1:64" ht="12.75" customHeight="1"/>
  </sheetData>
  <phoneticPr fontId="0" type="noConversion"/>
  <pageMargins left="1.0236220472440944" right="0.74803149606299213" top="0.78740157480314965" bottom="0.39370078740157483" header="0.39370078740157483" footer="0.19685039370078741"/>
  <pageSetup paperSize="9" scale="94" orientation="portrait" useFirstPageNumber="1" r:id="rId1"/>
  <headerFooter alignWithMargins="0">
    <oddHeader>&amp;A</oddHeader>
    <oddFooter>&amp;RStran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Splošno k popisu</vt:lpstr>
      <vt:lpstr>SKUPNA REKAPITULACIJA</vt:lpstr>
      <vt:lpstr>rekapitulacijaC+R</vt:lpstr>
      <vt:lpstr> preddelaC+R</vt:lpstr>
      <vt:lpstr> zemeljska delaC+R</vt:lpstr>
      <vt:lpstr>voziscne konstrukcijeC+R</vt:lpstr>
      <vt:lpstr>odvodnjavanjeC+R</vt:lpstr>
      <vt:lpstr>prometna opremaC+R</vt:lpstr>
      <vt:lpstr>tuje storitveC+R</vt:lpstr>
      <vt:lpstr>rekapitulacijaP</vt:lpstr>
      <vt:lpstr>preddelaP</vt:lpstr>
      <vt:lpstr>zemeljska delaP</vt:lpstr>
      <vt:lpstr>voziscne konstrukcijeP</vt:lpstr>
      <vt:lpstr>prometna opremaP</vt:lpstr>
      <vt:lpstr>tuje storitveP</vt:lpstr>
      <vt:lpstr>rekapitulacijaKS</vt:lpstr>
      <vt:lpstr>zemeljska dela KS</vt:lpstr>
      <vt:lpstr>voziscne konstrukcijeKS</vt:lpstr>
      <vt:lpstr>prometna opremaKS</vt:lpstr>
      <vt:lpstr>tuje storitveKS</vt:lpstr>
      <vt:lpstr>ABZID</vt:lpstr>
      <vt:lpstr>CR</vt:lpstr>
      <vt:lpstr>NN-prestavitev</vt:lpstr>
      <vt:lpstr>ABZID!Print_Area</vt:lpstr>
    </vt:vector>
  </TitlesOfParts>
  <Company>Cestno podjetje Novo mesto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GPR, Igor Rems s.p.</dc:creator>
  <cp:lastModifiedBy>Microsoft Office User</cp:lastModifiedBy>
  <cp:lastPrinted>2022-05-08T23:55:34Z</cp:lastPrinted>
  <dcterms:created xsi:type="dcterms:W3CDTF">1998-06-19T12:33:08Z</dcterms:created>
  <dcterms:modified xsi:type="dcterms:W3CDTF">2022-07-01T12:34:15Z</dcterms:modified>
</cp:coreProperties>
</file>